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EstaPasta_de_trabalho"/>
  <mc:AlternateContent xmlns:mc="http://schemas.openxmlformats.org/markup-compatibility/2006">
    <mc:Choice Requires="x15">
      <x15ac:absPath xmlns:x15ac="http://schemas.microsoft.com/office/spreadsheetml/2010/11/ac" url="T:\2022\"/>
    </mc:Choice>
  </mc:AlternateContent>
  <xr:revisionPtr revIDLastSave="0" documentId="13_ncr:1_{BF4BC3A8-306E-4E83-81BC-4F96A4428962}" xr6:coauthVersionLast="47" xr6:coauthVersionMax="47" xr10:uidLastSave="{00000000-0000-0000-0000-000000000000}"/>
  <bookViews>
    <workbookView xWindow="-28920" yWindow="-1935" windowWidth="29040" windowHeight="15840" tabRatio="877" firstSheet="2" activeTab="2" xr2:uid="{00000000-000D-0000-FFFF-FFFF00000000}"/>
  </bookViews>
  <sheets>
    <sheet name="Orientações Iniciais" sheetId="35" state="hidden" r:id="rId1"/>
    <sheet name="Indicadores e Metas." sheetId="39" state="hidden" r:id="rId2"/>
    <sheet name="capa" sheetId="63" r:id="rId3"/>
    <sheet name="Quadro Geral" sheetId="15" r:id="rId4"/>
    <sheet name="Aquisição" sheetId="44" r:id="rId5"/>
    <sheet name="ATHIS" sheetId="45" r:id="rId6"/>
    <sheet name="Capacitação" sheetId="46" r:id="rId7"/>
    <sheet name="Comunicação" sheetId="47" r:id="rId8"/>
    <sheet name="CSC Atendimento" sheetId="49" r:id="rId9"/>
    <sheet name="CSC Fiscalização" sheetId="48" r:id="rId10"/>
    <sheet name="Fiscalização" sheetId="62" r:id="rId11"/>
    <sheet name="Fundo de Apoio" sheetId="50" r:id="rId12"/>
    <sheet name="Manutenção CAU-MS" sheetId="51" r:id="rId13"/>
    <sheet name="Manutenção Plenário" sheetId="52" r:id="rId14"/>
    <sheet name="Patrocínio" sheetId="53" r:id="rId15"/>
    <sheet name="Presidência" sheetId="54" r:id="rId16"/>
    <sheet name="Reserva de Contingência" sheetId="55" r:id="rId17"/>
    <sheet name="CEAU" sheetId="56" r:id="rId18"/>
    <sheet name="CED" sheetId="57" r:id="rId19"/>
    <sheet name="CEF" sheetId="58" r:id="rId20"/>
    <sheet name="CEP" sheetId="59" r:id="rId21"/>
    <sheet name="CFA" sheetId="60" r:id="rId22"/>
    <sheet name="CPUA" sheetId="61" r:id="rId23"/>
    <sheet name="Planilha1" sheetId="42" state="hidden" r:id="rId24"/>
    <sheet name="Validação de dados" sheetId="31" state="hidden" r:id="rId25"/>
    <sheet name="Diretrizes - Resumo" sheetId="40" state="hidden" r:id="rId26"/>
    <sheet name="Matriz de Obj. Estrat." sheetId="41" state="hidden" r:id="rId27"/>
  </sheets>
  <externalReferences>
    <externalReference r:id="rId28"/>
    <externalReference r:id="rId29"/>
    <externalReference r:id="rId30"/>
    <externalReference r:id="rId31"/>
    <externalReference r:id="rId32"/>
    <externalReference r:id="rId33"/>
    <externalReference r:id="rId34"/>
  </externalReferences>
  <definedNames>
    <definedName name="__xlfn_IFERROR">#N/A</definedName>
    <definedName name="_xlnm._FilterDatabase" localSheetId="25" hidden="1">'Diretrizes - Resumo'!$A$3:$V$30</definedName>
    <definedName name="_xlnm._FilterDatabase" localSheetId="1" hidden="1">'Indicadores e Metas.'!$A$30:$F$102</definedName>
    <definedName name="_xlnm._FilterDatabase" localSheetId="3" hidden="1">'Quadro Geral'!$A$7:$R$33</definedName>
    <definedName name="A" localSheetId="25">#REF!</definedName>
    <definedName name="A" localSheetId="1">#REF!</definedName>
    <definedName name="A" localSheetId="26">#REF!</definedName>
    <definedName name="A" localSheetId="0">#REF!</definedName>
    <definedName name="A" localSheetId="3">#REF!</definedName>
    <definedName name="A">#REF!</definedName>
    <definedName name="Anexo" localSheetId="1">#REF!</definedName>
    <definedName name="Anexo" localSheetId="26">#REF!</definedName>
    <definedName name="Anexo">#REF!</definedName>
    <definedName name="Anexo_1.4.4" localSheetId="1">#REF!</definedName>
    <definedName name="Anexo_1.4.4" localSheetId="26">#REF!</definedName>
    <definedName name="Anexo_1.4.4">#REF!</definedName>
    <definedName name="ar">#N/A</definedName>
    <definedName name="_xlnm.Print_Area" localSheetId="4">Aquisição!$A$1:$J$19</definedName>
    <definedName name="_xlnm.Print_Area" localSheetId="5">ATHIS!$A$1:$J$19</definedName>
    <definedName name="_xlnm.Print_Area" localSheetId="6">Capacitação!$A$1:$J$17</definedName>
    <definedName name="_xlnm.Print_Area" localSheetId="17">CEAU!$A$1:$J$26</definedName>
    <definedName name="_xlnm.Print_Area" localSheetId="18">CED!$A$1:$J$21</definedName>
    <definedName name="_xlnm.Print_Area" localSheetId="19">CEF!$A$1:$J$35</definedName>
    <definedName name="_xlnm.Print_Area" localSheetId="20">CEP!$A$1:$J$21</definedName>
    <definedName name="_xlnm.Print_Area" localSheetId="21">CFA!$A$1:$J$20</definedName>
    <definedName name="_xlnm.Print_Area" localSheetId="7">Comunicação!$A$1:$J$27</definedName>
    <definedName name="_xlnm.Print_Area" localSheetId="22">CPUA!$A$1:$J$26</definedName>
    <definedName name="_xlnm.Print_Area" localSheetId="8">'CSC Atendimento'!$A$1:$J$16</definedName>
    <definedName name="_xlnm.Print_Area" localSheetId="9">'CSC Fiscalização'!$A$1:$J$17</definedName>
    <definedName name="_xlnm.Print_Area" localSheetId="10">Fiscalização!$A$1:$J$27</definedName>
    <definedName name="_xlnm.Print_Area" localSheetId="11">'Fundo de Apoio'!$A$1:$J$17</definedName>
    <definedName name="_xlnm.Print_Area" localSheetId="1">'Indicadores e Metas.'!$A$1:$F$107</definedName>
    <definedName name="_xlnm.Print_Area" localSheetId="12">'Manutenção CAU-MS'!$A$1:$J$24</definedName>
    <definedName name="_xlnm.Print_Area" localSheetId="13">'Manutenção Plenário'!$A$1:$J$21</definedName>
    <definedName name="_xlnm.Print_Area" localSheetId="26">'Matriz de Obj. Estrat.'!$A$1:$K$19</definedName>
    <definedName name="_xlnm.Print_Area" localSheetId="14">Patrocínio!$A$1:$J$17</definedName>
    <definedName name="_xlnm.Print_Area" localSheetId="15">Presidência!$A$1:$J$22</definedName>
    <definedName name="_xlnm.Print_Area" localSheetId="3">'Quadro Geral'!$A$1:$O$30</definedName>
    <definedName name="_xlnm.Print_Area" localSheetId="16">'Reserva de Contingência'!$A$1:$J$17</definedName>
    <definedName name="asas" localSheetId="1">#REF!</definedName>
    <definedName name="asas" localSheetId="26">#REF!</definedName>
    <definedName name="asas">#REF!</definedName>
    <definedName name="ass" localSheetId="1">#REF!</definedName>
    <definedName name="ass" localSheetId="26">#REF!</definedName>
    <definedName name="ass">#REF!</definedName>
    <definedName name="_xlnm.Database" localSheetId="25">#REF!</definedName>
    <definedName name="_xlnm.Database" localSheetId="1">#REF!</definedName>
    <definedName name="_xlnm.Database" localSheetId="26">#REF!</definedName>
    <definedName name="_xlnm.Database" localSheetId="0">#REF!</definedName>
    <definedName name="_xlnm.Database" localSheetId="3">#REF!</definedName>
    <definedName name="_xlnm.Database">#REF!</definedName>
    <definedName name="banco_de_dados_sym" localSheetId="25">#REF!</definedName>
    <definedName name="banco_de_dados_sym" localSheetId="1">#REF!</definedName>
    <definedName name="banco_de_dados_sym" localSheetId="26">#REF!</definedName>
    <definedName name="banco_de_dados_sym">#REF!</definedName>
    <definedName name="Copia" localSheetId="1">#REF!</definedName>
    <definedName name="Copia" localSheetId="26">#REF!</definedName>
    <definedName name="Copia">#REF!</definedName>
    <definedName name="copia2" localSheetId="1">#REF!</definedName>
    <definedName name="copia2" localSheetId="26">#REF!</definedName>
    <definedName name="copia2">#REF!</definedName>
    <definedName name="_xlnm.Criteria" localSheetId="1">#REF!</definedName>
    <definedName name="_xlnm.Criteria" localSheetId="26">#REF!</definedName>
    <definedName name="_xlnm.Criteria">#REF!</definedName>
    <definedName name="dados" localSheetId="1">#REF!</definedName>
    <definedName name="dados" localSheetId="26">#REF!</definedName>
    <definedName name="dados">#REF!</definedName>
    <definedName name="Database" localSheetId="26">#REF!</definedName>
    <definedName name="Database">#REF!</definedName>
    <definedName name="DEZEMBRO" localSheetId="26">#REF!</definedName>
    <definedName name="DEZEMBRO">#REF!</definedName>
    <definedName name="huala" localSheetId="1">#REF!</definedName>
    <definedName name="huala" localSheetId="26">#REF!</definedName>
    <definedName name="huala">#REF!</definedName>
    <definedName name="kk" localSheetId="1">#REF!</definedName>
    <definedName name="kk" localSheetId="26">#REF!</definedName>
    <definedName name="kk">#REF!</definedName>
    <definedName name="Percentual5" localSheetId="25">'[1]Estudos - Receita'!$XFB$1:$XFB$20</definedName>
    <definedName name="Percentual5">'[2]Estudos - Receita'!$XFB$1:$XFB$20</definedName>
    <definedName name="PJ2anos" localSheetId="25">'[1]Estudos - Quant. PJ'!$K:$O,'[1]Estudos - Quant. PJ'!$J$2</definedName>
    <definedName name="PJ2anos">'[2]Estudos - Quant. PJ'!$K:$O,'[2]Estudos - Quant. PJ'!$J$2</definedName>
    <definedName name="PREs">#N/A</definedName>
    <definedName name="Presid">#N/A</definedName>
    <definedName name="X" localSheetId="26">#REF!</definedName>
    <definedName name="X">#REF!</definedName>
    <definedName name="XFE1048575" localSheetId="25">#REF!</definedName>
    <definedName name="XFE1048575" localSheetId="1">#REF!</definedName>
    <definedName name="XFE1048575" localSheetId="26">#REF!</definedName>
    <definedName name="XFE1048575">#REF!</definedName>
    <definedName name="XFe1048576" localSheetId="25">#REF!</definedName>
    <definedName name="XFe1048576" localSheetId="1">#REF!</definedName>
    <definedName name="XFe1048576" localSheetId="26">#REF!</definedName>
    <definedName name="XFe1048576">#REF!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1" i="60" l="1"/>
  <c r="H11" i="60" s="1"/>
  <c r="G12" i="60"/>
  <c r="H12" i="60" s="1"/>
  <c r="G16" i="58"/>
  <c r="G17" i="58"/>
  <c r="J11" i="60" l="1"/>
  <c r="J12" i="60"/>
  <c r="H17" i="62" l="1"/>
  <c r="I20" i="62"/>
  <c r="F20" i="62"/>
  <c r="E20" i="62"/>
  <c r="D20" i="62"/>
  <c r="G19" i="62"/>
  <c r="H19" i="62" s="1"/>
  <c r="G18" i="62"/>
  <c r="J18" i="62" s="1"/>
  <c r="G17" i="62"/>
  <c r="G16" i="62"/>
  <c r="H16" i="62" s="1"/>
  <c r="G15" i="62"/>
  <c r="H15" i="62" s="1"/>
  <c r="G14" i="62"/>
  <c r="H14" i="62" s="1"/>
  <c r="G13" i="62"/>
  <c r="H13" i="62" s="1"/>
  <c r="G12" i="62"/>
  <c r="J12" i="62" s="1"/>
  <c r="G11" i="62"/>
  <c r="H11" i="62" s="1"/>
  <c r="G10" i="62"/>
  <c r="J10" i="62" s="1"/>
  <c r="G9" i="62"/>
  <c r="J9" i="62" s="1"/>
  <c r="J14" i="62" l="1"/>
  <c r="J11" i="62"/>
  <c r="H10" i="62"/>
  <c r="J19" i="62"/>
  <c r="J15" i="62"/>
  <c r="H18" i="62"/>
  <c r="G20" i="62"/>
  <c r="H20" i="62" s="1"/>
  <c r="H9" i="62"/>
  <c r="H12" i="62"/>
  <c r="J13" i="62"/>
  <c r="G16" i="47"/>
  <c r="G17" i="47"/>
  <c r="J20" i="62" l="1"/>
  <c r="I19" i="61"/>
  <c r="F19" i="61"/>
  <c r="E19" i="61"/>
  <c r="D19" i="61"/>
  <c r="G18" i="61"/>
  <c r="H18" i="61" s="1"/>
  <c r="G16" i="61"/>
  <c r="J16" i="61" s="1"/>
  <c r="G15" i="61"/>
  <c r="J15" i="61" s="1"/>
  <c r="G14" i="61"/>
  <c r="H14" i="61" s="1"/>
  <c r="G13" i="61"/>
  <c r="H13" i="61" s="1"/>
  <c r="G12" i="61"/>
  <c r="J12" i="61" s="1"/>
  <c r="G11" i="61"/>
  <c r="J11" i="61" s="1"/>
  <c r="G10" i="61"/>
  <c r="H10" i="61" s="1"/>
  <c r="G9" i="61"/>
  <c r="H9" i="61" s="1"/>
  <c r="I13" i="60"/>
  <c r="F13" i="60"/>
  <c r="E13" i="60"/>
  <c r="D13" i="60"/>
  <c r="G10" i="60"/>
  <c r="J10" i="60" s="1"/>
  <c r="G9" i="60"/>
  <c r="H9" i="60" s="1"/>
  <c r="I14" i="59"/>
  <c r="F14" i="59"/>
  <c r="E14" i="59"/>
  <c r="D14" i="59"/>
  <c r="G13" i="59"/>
  <c r="J13" i="59" s="1"/>
  <c r="G11" i="59"/>
  <c r="J11" i="59" s="1"/>
  <c r="G10" i="59"/>
  <c r="J10" i="59" s="1"/>
  <c r="G9" i="59"/>
  <c r="H9" i="59" s="1"/>
  <c r="I28" i="58"/>
  <c r="F28" i="58"/>
  <c r="E28" i="58"/>
  <c r="D28" i="58"/>
  <c r="G27" i="58"/>
  <c r="H27" i="58" s="1"/>
  <c r="G26" i="58"/>
  <c r="J26" i="58" s="1"/>
  <c r="G25" i="58"/>
  <c r="J25" i="58" s="1"/>
  <c r="G19" i="58"/>
  <c r="J19" i="58" s="1"/>
  <c r="G18" i="58"/>
  <c r="H18" i="58" s="1"/>
  <c r="G13" i="58"/>
  <c r="J13" i="58" s="1"/>
  <c r="G12" i="58"/>
  <c r="J12" i="58" s="1"/>
  <c r="G10" i="58"/>
  <c r="J10" i="58" s="1"/>
  <c r="G9" i="58"/>
  <c r="H9" i="58" s="1"/>
  <c r="I14" i="57"/>
  <c r="F14" i="57"/>
  <c r="E14" i="57"/>
  <c r="D14" i="57"/>
  <c r="G13" i="57"/>
  <c r="J13" i="57" s="1"/>
  <c r="G11" i="57"/>
  <c r="J11" i="57" s="1"/>
  <c r="G10" i="57"/>
  <c r="J10" i="57" s="1"/>
  <c r="G9" i="57"/>
  <c r="H9" i="57" s="1"/>
  <c r="I19" i="56"/>
  <c r="F19" i="56"/>
  <c r="E19" i="56"/>
  <c r="D19" i="56"/>
  <c r="G18" i="56"/>
  <c r="J18" i="56" s="1"/>
  <c r="G17" i="56"/>
  <c r="J17" i="56" s="1"/>
  <c r="G15" i="56"/>
  <c r="J15" i="56" s="1"/>
  <c r="G14" i="56"/>
  <c r="H14" i="56" s="1"/>
  <c r="G13" i="56"/>
  <c r="J13" i="56" s="1"/>
  <c r="G11" i="56"/>
  <c r="J11" i="56" s="1"/>
  <c r="G10" i="56"/>
  <c r="J10" i="56" s="1"/>
  <c r="G9" i="56"/>
  <c r="H9" i="56" s="1"/>
  <c r="I10" i="55"/>
  <c r="F10" i="55"/>
  <c r="E10" i="55"/>
  <c r="D10" i="55"/>
  <c r="G9" i="55"/>
  <c r="J9" i="55" s="1"/>
  <c r="I15" i="54"/>
  <c r="F15" i="54"/>
  <c r="E15" i="54"/>
  <c r="D15" i="54"/>
  <c r="G14" i="54"/>
  <c r="H14" i="54" s="1"/>
  <c r="G13" i="54"/>
  <c r="H13" i="54" s="1"/>
  <c r="G12" i="54"/>
  <c r="H12" i="54" s="1"/>
  <c r="G11" i="54"/>
  <c r="J11" i="54" s="1"/>
  <c r="J10" i="54"/>
  <c r="G10" i="54"/>
  <c r="H10" i="54" s="1"/>
  <c r="G9" i="54"/>
  <c r="J9" i="54" s="1"/>
  <c r="I10" i="53"/>
  <c r="F10" i="53"/>
  <c r="E10" i="53"/>
  <c r="D10" i="53"/>
  <c r="G9" i="53"/>
  <c r="J9" i="53" s="1"/>
  <c r="I14" i="52"/>
  <c r="F14" i="52"/>
  <c r="E14" i="52"/>
  <c r="D14" i="52"/>
  <c r="G13" i="52"/>
  <c r="H13" i="52" s="1"/>
  <c r="G12" i="52"/>
  <c r="J12" i="52" s="1"/>
  <c r="J11" i="52"/>
  <c r="G11" i="52"/>
  <c r="H11" i="52" s="1"/>
  <c r="G10" i="52"/>
  <c r="J10" i="52" s="1"/>
  <c r="G9" i="52"/>
  <c r="J9" i="52" s="1"/>
  <c r="I17" i="51"/>
  <c r="F17" i="51"/>
  <c r="E17" i="51"/>
  <c r="D17" i="51"/>
  <c r="G16" i="51"/>
  <c r="H16" i="51" s="1"/>
  <c r="G15" i="51"/>
  <c r="J15" i="51" s="1"/>
  <c r="G14" i="51"/>
  <c r="H14" i="51" s="1"/>
  <c r="G13" i="51"/>
  <c r="J13" i="51" s="1"/>
  <c r="G12" i="51"/>
  <c r="G11" i="51"/>
  <c r="J11" i="51" s="1"/>
  <c r="G10" i="51"/>
  <c r="H10" i="51" s="1"/>
  <c r="J9" i="51"/>
  <c r="G9" i="51"/>
  <c r="H9" i="51" s="1"/>
  <c r="I10" i="50"/>
  <c r="F10" i="50"/>
  <c r="E10" i="50"/>
  <c r="D10" i="50"/>
  <c r="G9" i="50"/>
  <c r="J9" i="50" s="1"/>
  <c r="G9" i="49"/>
  <c r="J9" i="49" s="1"/>
  <c r="J10" i="61" l="1"/>
  <c r="J14" i="61"/>
  <c r="H12" i="61"/>
  <c r="H16" i="61"/>
  <c r="J9" i="61"/>
  <c r="J13" i="61"/>
  <c r="J18" i="61"/>
  <c r="H10" i="60"/>
  <c r="J9" i="60"/>
  <c r="H10" i="59"/>
  <c r="H13" i="59"/>
  <c r="J9" i="59"/>
  <c r="H10" i="58"/>
  <c r="H13" i="58"/>
  <c r="H19" i="58"/>
  <c r="H26" i="58"/>
  <c r="J9" i="58"/>
  <c r="J18" i="58"/>
  <c r="J27" i="58"/>
  <c r="H13" i="57"/>
  <c r="J9" i="57"/>
  <c r="H10" i="57"/>
  <c r="J14" i="56"/>
  <c r="H15" i="56"/>
  <c r="H13" i="56"/>
  <c r="H10" i="56"/>
  <c r="J9" i="56"/>
  <c r="H18" i="56"/>
  <c r="J13" i="54"/>
  <c r="J14" i="54"/>
  <c r="H9" i="54"/>
  <c r="H9" i="53"/>
  <c r="H10" i="52"/>
  <c r="J10" i="51"/>
  <c r="H13" i="51"/>
  <c r="J14" i="51"/>
  <c r="G17" i="51"/>
  <c r="H17" i="51" s="1"/>
  <c r="H9" i="50"/>
  <c r="G19" i="61"/>
  <c r="H19" i="61" s="1"/>
  <c r="H11" i="61"/>
  <c r="H15" i="61"/>
  <c r="G13" i="60"/>
  <c r="H13" i="60" s="1"/>
  <c r="G14" i="59"/>
  <c r="H14" i="59" s="1"/>
  <c r="H11" i="59"/>
  <c r="G28" i="58"/>
  <c r="H28" i="58" s="1"/>
  <c r="H12" i="58"/>
  <c r="H25" i="58"/>
  <c r="G14" i="57"/>
  <c r="H14" i="57" s="1"/>
  <c r="H11" i="57"/>
  <c r="G19" i="56"/>
  <c r="H19" i="56" s="1"/>
  <c r="H11" i="56"/>
  <c r="H17" i="56"/>
  <c r="H9" i="55"/>
  <c r="G10" i="55"/>
  <c r="H10" i="55" s="1"/>
  <c r="H11" i="54"/>
  <c r="J12" i="54"/>
  <c r="G15" i="54"/>
  <c r="H15" i="54" s="1"/>
  <c r="G10" i="53"/>
  <c r="H10" i="53" s="1"/>
  <c r="H9" i="52"/>
  <c r="G14" i="52"/>
  <c r="H14" i="52" s="1"/>
  <c r="H12" i="52"/>
  <c r="J13" i="52"/>
  <c r="H12" i="51"/>
  <c r="H11" i="51"/>
  <c r="J12" i="51"/>
  <c r="H15" i="51"/>
  <c r="J16" i="51"/>
  <c r="G10" i="50"/>
  <c r="H10" i="50" s="1"/>
  <c r="H9" i="49"/>
  <c r="I10" i="48"/>
  <c r="F10" i="48"/>
  <c r="E10" i="48"/>
  <c r="D10" i="48"/>
  <c r="G9" i="48"/>
  <c r="J9" i="48" s="1"/>
  <c r="I20" i="47"/>
  <c r="F20" i="47"/>
  <c r="E20" i="47"/>
  <c r="D20" i="47"/>
  <c r="G19" i="47"/>
  <c r="H19" i="47" s="1"/>
  <c r="G18" i="47"/>
  <c r="J18" i="47" s="1"/>
  <c r="G15" i="47"/>
  <c r="J15" i="47" s="1"/>
  <c r="G14" i="47"/>
  <c r="J14" i="47" s="1"/>
  <c r="G13" i="47"/>
  <c r="H13" i="47" s="1"/>
  <c r="J12" i="47"/>
  <c r="G12" i="47"/>
  <c r="H12" i="47" s="1"/>
  <c r="G11" i="47"/>
  <c r="J11" i="47" s="1"/>
  <c r="G10" i="47"/>
  <c r="H10" i="47" s="1"/>
  <c r="G9" i="47"/>
  <c r="J9" i="47" s="1"/>
  <c r="I10" i="46"/>
  <c r="F10" i="46"/>
  <c r="E10" i="46"/>
  <c r="D10" i="46"/>
  <c r="G9" i="46"/>
  <c r="J9" i="46" s="1"/>
  <c r="I12" i="45"/>
  <c r="F12" i="45"/>
  <c r="E12" i="45"/>
  <c r="D12" i="45"/>
  <c r="H11" i="45"/>
  <c r="G11" i="45"/>
  <c r="J11" i="45" s="1"/>
  <c r="G10" i="45"/>
  <c r="H10" i="45" s="1"/>
  <c r="G9" i="45"/>
  <c r="J9" i="45" s="1"/>
  <c r="I12" i="44"/>
  <c r="F12" i="44"/>
  <c r="E12" i="44"/>
  <c r="D12" i="44"/>
  <c r="G11" i="44"/>
  <c r="J11" i="44" s="1"/>
  <c r="G10" i="44"/>
  <c r="J10" i="44" s="1"/>
  <c r="G9" i="44"/>
  <c r="J9" i="44" s="1"/>
  <c r="J19" i="61" l="1"/>
  <c r="J14" i="59"/>
  <c r="J15" i="54"/>
  <c r="J17" i="51"/>
  <c r="H9" i="48"/>
  <c r="H9" i="47"/>
  <c r="J10" i="47"/>
  <c r="J19" i="47"/>
  <c r="J13" i="47"/>
  <c r="H18" i="47"/>
  <c r="G20" i="47"/>
  <c r="H20" i="47" s="1"/>
  <c r="H9" i="46"/>
  <c r="G10" i="46"/>
  <c r="H10" i="46" s="1"/>
  <c r="J10" i="45"/>
  <c r="H9" i="45"/>
  <c r="H11" i="44"/>
  <c r="J13" i="60"/>
  <c r="J28" i="58"/>
  <c r="J14" i="57"/>
  <c r="J19" i="56"/>
  <c r="J10" i="55"/>
  <c r="J10" i="53"/>
  <c r="J14" i="52"/>
  <c r="J10" i="50"/>
  <c r="G10" i="48"/>
  <c r="H10" i="48" s="1"/>
  <c r="H15" i="47"/>
  <c r="H11" i="47"/>
  <c r="H14" i="47"/>
  <c r="G12" i="45"/>
  <c r="H12" i="45" s="1"/>
  <c r="H10" i="44"/>
  <c r="G12" i="44"/>
  <c r="H9" i="44"/>
  <c r="J20" i="47" l="1"/>
  <c r="J10" i="46"/>
  <c r="J10" i="48"/>
  <c r="J12" i="45"/>
  <c r="H12" i="44"/>
  <c r="J12" i="44"/>
  <c r="M30" i="15"/>
  <c r="J30" i="15" l="1"/>
  <c r="K30" i="15"/>
  <c r="P16" i="15" l="1"/>
  <c r="P9" i="15"/>
  <c r="P10" i="15"/>
  <c r="P11" i="15"/>
  <c r="P12" i="15"/>
  <c r="P13" i="15"/>
  <c r="P15" i="15"/>
  <c r="P17" i="15"/>
  <c r="P18" i="15"/>
  <c r="P19" i="15"/>
  <c r="P20" i="15"/>
  <c r="P21" i="15"/>
  <c r="P22" i="15"/>
  <c r="P23" i="15"/>
  <c r="P24" i="15"/>
  <c r="P25" i="15"/>
  <c r="P26" i="15"/>
  <c r="P27" i="15"/>
  <c r="P29" i="15"/>
  <c r="P8" i="15"/>
  <c r="M31" i="15" l="1"/>
  <c r="K31" i="15"/>
  <c r="A2" i="15"/>
  <c r="L29" i="15"/>
  <c r="L27" i="15"/>
  <c r="L26" i="15"/>
  <c r="N26" i="15" s="1"/>
  <c r="O26" i="15" s="1"/>
  <c r="L23" i="15"/>
  <c r="L24" i="15"/>
  <c r="N24" i="15" s="1"/>
  <c r="O24" i="15" s="1"/>
  <c r="L25" i="15"/>
  <c r="N25" i="15" s="1"/>
  <c r="O25" i="15" s="1"/>
  <c r="L20" i="15"/>
  <c r="N20" i="15" s="1"/>
  <c r="O20" i="15" s="1"/>
  <c r="L21" i="15"/>
  <c r="L22" i="15"/>
  <c r="L16" i="15"/>
  <c r="N16" i="15" s="1"/>
  <c r="O16" i="15" s="1"/>
  <c r="L17" i="15"/>
  <c r="N17" i="15" s="1"/>
  <c r="O17" i="15" s="1"/>
  <c r="L18" i="15"/>
  <c r="L19" i="15"/>
  <c r="L15" i="15"/>
  <c r="N15" i="15" s="1"/>
  <c r="O15" i="15" s="1"/>
  <c r="L13" i="15"/>
  <c r="N13" i="15" s="1"/>
  <c r="O13" i="15" s="1"/>
  <c r="L11" i="15"/>
  <c r="N11" i="15" s="1"/>
  <c r="O11" i="15" s="1"/>
  <c r="L12" i="15"/>
  <c r="N12" i="15" s="1"/>
  <c r="O12" i="15" s="1"/>
  <c r="L9" i="15"/>
  <c r="L10" i="15"/>
  <c r="L8" i="15"/>
  <c r="I30" i="15"/>
  <c r="I31" i="15" l="1"/>
  <c r="N29" i="15"/>
  <c r="O29" i="15" s="1"/>
  <c r="N9" i="15"/>
  <c r="O9" i="15" s="1"/>
  <c r="N10" i="15"/>
  <c r="O10" i="15" s="1"/>
  <c r="N18" i="15"/>
  <c r="O18" i="15" s="1"/>
  <c r="N21" i="15"/>
  <c r="O21" i="15" s="1"/>
  <c r="N22" i="15"/>
  <c r="O22" i="15" s="1"/>
  <c r="N23" i="15"/>
  <c r="O23" i="15" s="1"/>
  <c r="N19" i="15"/>
  <c r="O19" i="15" s="1"/>
  <c r="N27" i="15"/>
  <c r="O27" i="15" s="1"/>
  <c r="J31" i="15"/>
  <c r="N8" i="15"/>
  <c r="L30" i="15"/>
  <c r="N30" i="15" l="1"/>
  <c r="O30" i="15" s="1"/>
  <c r="O8" i="15"/>
  <c r="L31" i="15"/>
  <c r="T11" i="15" l="1"/>
  <c r="G107" i="39"/>
  <c r="B5" i="40" l="1"/>
  <c r="C5" i="40"/>
  <c r="E5" i="40"/>
  <c r="F5" i="40"/>
  <c r="H5" i="40"/>
  <c r="I5" i="40"/>
  <c r="B6" i="40"/>
  <c r="C6" i="40"/>
  <c r="E6" i="40"/>
  <c r="F6" i="40"/>
  <c r="H6" i="40"/>
  <c r="I6" i="40"/>
  <c r="B7" i="40"/>
  <c r="C7" i="40"/>
  <c r="E7" i="40"/>
  <c r="F7" i="40"/>
  <c r="H7" i="40"/>
  <c r="I7" i="40"/>
  <c r="B8" i="40"/>
  <c r="C8" i="40"/>
  <c r="E8" i="40"/>
  <c r="F8" i="40"/>
  <c r="H8" i="40"/>
  <c r="I8" i="40"/>
  <c r="B9" i="40"/>
  <c r="C9" i="40"/>
  <c r="E9" i="40"/>
  <c r="F9" i="40"/>
  <c r="H9" i="40"/>
  <c r="I9" i="40"/>
  <c r="B10" i="40"/>
  <c r="C10" i="40"/>
  <c r="E10" i="40"/>
  <c r="F10" i="40"/>
  <c r="H10" i="40"/>
  <c r="I10" i="40"/>
  <c r="B11" i="40"/>
  <c r="C11" i="40"/>
  <c r="E11" i="40"/>
  <c r="F11" i="40"/>
  <c r="H11" i="40"/>
  <c r="I11" i="40"/>
  <c r="B12" i="40"/>
  <c r="C12" i="40"/>
  <c r="E12" i="40"/>
  <c r="F12" i="40"/>
  <c r="H12" i="40"/>
  <c r="I12" i="40"/>
  <c r="B13" i="40"/>
  <c r="C13" i="40"/>
  <c r="E13" i="40"/>
  <c r="F13" i="40"/>
  <c r="H13" i="40"/>
  <c r="I13" i="40"/>
  <c r="B14" i="40"/>
  <c r="C14" i="40"/>
  <c r="E14" i="40"/>
  <c r="F14" i="40"/>
  <c r="H14" i="40"/>
  <c r="I14" i="40"/>
  <c r="B15" i="40"/>
  <c r="C15" i="40"/>
  <c r="E15" i="40"/>
  <c r="F15" i="40"/>
  <c r="H15" i="40"/>
  <c r="I15" i="40"/>
  <c r="B16" i="40"/>
  <c r="C16" i="40"/>
  <c r="E16" i="40"/>
  <c r="F16" i="40"/>
  <c r="H16" i="40"/>
  <c r="I16" i="40"/>
  <c r="B17" i="40"/>
  <c r="C17" i="40"/>
  <c r="E17" i="40"/>
  <c r="F17" i="40"/>
  <c r="H17" i="40"/>
  <c r="I17" i="40"/>
  <c r="B18" i="40"/>
  <c r="C18" i="40"/>
  <c r="E18" i="40"/>
  <c r="F18" i="40"/>
  <c r="H18" i="40"/>
  <c r="I18" i="40"/>
  <c r="B19" i="40"/>
  <c r="C19" i="40"/>
  <c r="E19" i="40"/>
  <c r="F19" i="40"/>
  <c r="H19" i="40"/>
  <c r="I19" i="40"/>
  <c r="B20" i="40"/>
  <c r="C20" i="40"/>
  <c r="E20" i="40"/>
  <c r="F20" i="40"/>
  <c r="H20" i="40"/>
  <c r="I20" i="40"/>
  <c r="B21" i="40"/>
  <c r="C21" i="40"/>
  <c r="E21" i="40"/>
  <c r="F21" i="40"/>
  <c r="H21" i="40"/>
  <c r="I21" i="40"/>
  <c r="B22" i="40"/>
  <c r="C22" i="40"/>
  <c r="E22" i="40"/>
  <c r="F22" i="40"/>
  <c r="H22" i="40"/>
  <c r="I22" i="40"/>
  <c r="B23" i="40"/>
  <c r="C23" i="40"/>
  <c r="E23" i="40"/>
  <c r="F23" i="40"/>
  <c r="H23" i="40"/>
  <c r="I23" i="40"/>
  <c r="B24" i="40"/>
  <c r="C24" i="40"/>
  <c r="E24" i="40"/>
  <c r="F24" i="40"/>
  <c r="H24" i="40"/>
  <c r="I24" i="40"/>
  <c r="B25" i="40"/>
  <c r="C25" i="40"/>
  <c r="E25" i="40"/>
  <c r="F25" i="40"/>
  <c r="H25" i="40"/>
  <c r="I25" i="40"/>
  <c r="B26" i="40"/>
  <c r="C26" i="40"/>
  <c r="E26" i="40"/>
  <c r="F26" i="40"/>
  <c r="H26" i="40"/>
  <c r="I26" i="40"/>
  <c r="B27" i="40"/>
  <c r="C27" i="40"/>
  <c r="E27" i="40"/>
  <c r="F27" i="40"/>
  <c r="H27" i="40"/>
  <c r="I27" i="40"/>
  <c r="B28" i="40"/>
  <c r="C28" i="40"/>
  <c r="E28" i="40"/>
  <c r="F28" i="40"/>
  <c r="H28" i="40"/>
  <c r="I28" i="40"/>
  <c r="B29" i="40"/>
  <c r="C29" i="40"/>
  <c r="E29" i="40"/>
  <c r="F29" i="40"/>
  <c r="H29" i="40"/>
  <c r="I29" i="40"/>
  <c r="B30" i="40"/>
  <c r="C30" i="40"/>
  <c r="E30" i="40"/>
  <c r="F30" i="40"/>
  <c r="H30" i="40"/>
  <c r="I30" i="40"/>
  <c r="I4" i="40"/>
  <c r="H4" i="40"/>
  <c r="F4" i="40"/>
  <c r="E4" i="40"/>
  <c r="C4" i="40"/>
  <c r="B4" i="40"/>
  <c r="AK27" i="40"/>
  <c r="C32" i="40"/>
  <c r="D32" i="40" s="1"/>
  <c r="E32" i="40" s="1"/>
  <c r="F32" i="40" s="1"/>
  <c r="G32" i="40" s="1"/>
  <c r="H32" i="40" s="1"/>
  <c r="I32" i="40" s="1"/>
  <c r="J32" i="40" s="1"/>
  <c r="K32" i="40" s="1"/>
  <c r="L32" i="40" s="1"/>
  <c r="M32" i="40" s="1"/>
  <c r="N32" i="40" s="1"/>
  <c r="O32" i="40" s="1"/>
  <c r="P32" i="40" s="1"/>
  <c r="Q32" i="40" s="1"/>
  <c r="R32" i="40" s="1"/>
  <c r="S32" i="40" s="1"/>
  <c r="T32" i="40" s="1"/>
  <c r="U32" i="40" s="1"/>
  <c r="V32" i="40" s="1"/>
  <c r="W32" i="40" s="1"/>
  <c r="X32" i="40" s="1"/>
  <c r="Y32" i="40" s="1"/>
  <c r="Z32" i="40" s="1"/>
  <c r="AA32" i="40" s="1"/>
  <c r="AB32" i="40" s="1"/>
  <c r="AC32" i="40" s="1"/>
  <c r="AD32" i="40" s="1"/>
  <c r="AE32" i="40" s="1"/>
  <c r="AF32" i="40" s="1"/>
  <c r="AG32" i="40" s="1"/>
  <c r="AH32" i="40" s="1"/>
  <c r="C4" i="41"/>
  <c r="D4" i="41"/>
  <c r="E4" i="41"/>
  <c r="F4" i="41"/>
  <c r="G4" i="41"/>
  <c r="H4" i="41"/>
  <c r="C5" i="41"/>
  <c r="D5" i="41"/>
  <c r="E5" i="41"/>
  <c r="F5" i="41"/>
  <c r="G5" i="41"/>
  <c r="H5" i="41"/>
  <c r="C6" i="41"/>
  <c r="D6" i="41"/>
  <c r="E6" i="41"/>
  <c r="F6" i="41"/>
  <c r="G6" i="41"/>
  <c r="H6" i="41"/>
  <c r="C7" i="41"/>
  <c r="D7" i="41"/>
  <c r="E7" i="41"/>
  <c r="F7" i="41"/>
  <c r="G7" i="41"/>
  <c r="H7" i="41"/>
  <c r="C8" i="41"/>
  <c r="D8" i="41"/>
  <c r="E8" i="41"/>
  <c r="F8" i="41"/>
  <c r="G8" i="41"/>
  <c r="H8" i="41"/>
  <c r="C9" i="41"/>
  <c r="D9" i="41"/>
  <c r="E9" i="41"/>
  <c r="F9" i="41"/>
  <c r="G9" i="41"/>
  <c r="H9" i="41"/>
  <c r="C10" i="41"/>
  <c r="D10" i="41"/>
  <c r="E10" i="41"/>
  <c r="F10" i="41"/>
  <c r="G10" i="41"/>
  <c r="H10" i="41"/>
  <c r="C11" i="41"/>
  <c r="D11" i="41"/>
  <c r="E11" i="41"/>
  <c r="F11" i="41"/>
  <c r="G11" i="41"/>
  <c r="H11" i="41"/>
  <c r="C12" i="41"/>
  <c r="D12" i="41"/>
  <c r="E12" i="41"/>
  <c r="F12" i="41"/>
  <c r="G12" i="41"/>
  <c r="H12" i="41"/>
  <c r="C13" i="41"/>
  <c r="D13" i="41"/>
  <c r="E13" i="41"/>
  <c r="F13" i="41"/>
  <c r="G13" i="41"/>
  <c r="H13" i="41"/>
  <c r="C14" i="41"/>
  <c r="D14" i="41"/>
  <c r="E14" i="41"/>
  <c r="F14" i="41"/>
  <c r="G14" i="41"/>
  <c r="H14" i="41"/>
  <c r="C15" i="41"/>
  <c r="D15" i="41"/>
  <c r="E15" i="41"/>
  <c r="F15" i="41"/>
  <c r="G15" i="41"/>
  <c r="H15" i="41"/>
  <c r="C16" i="41"/>
  <c r="D16" i="41"/>
  <c r="E16" i="41"/>
  <c r="F16" i="41"/>
  <c r="G16" i="41"/>
  <c r="H16" i="41"/>
  <c r="C17" i="41"/>
  <c r="D17" i="41"/>
  <c r="E17" i="41"/>
  <c r="F17" i="41"/>
  <c r="G17" i="41"/>
  <c r="H17" i="41"/>
  <c r="C18" i="41"/>
  <c r="D18" i="41"/>
  <c r="E18" i="41"/>
  <c r="F18" i="41"/>
  <c r="G18" i="41"/>
  <c r="H18" i="41"/>
  <c r="H3" i="41"/>
  <c r="G3" i="41"/>
  <c r="F3" i="41"/>
  <c r="E3" i="41"/>
  <c r="D3" i="41"/>
  <c r="C3" i="41"/>
  <c r="I4" i="41"/>
  <c r="D6" i="40" l="1"/>
  <c r="D21" i="40"/>
  <c r="D8" i="40"/>
  <c r="G5" i="40"/>
  <c r="D16" i="40"/>
  <c r="D25" i="40"/>
  <c r="D27" i="40"/>
  <c r="D28" i="40"/>
  <c r="D29" i="40"/>
  <c r="D17" i="40"/>
  <c r="D13" i="40"/>
  <c r="D30" i="40"/>
  <c r="D14" i="40"/>
  <c r="G29" i="40"/>
  <c r="D19" i="40"/>
  <c r="D24" i="40"/>
  <c r="G21" i="40"/>
  <c r="D20" i="40"/>
  <c r="D11" i="40"/>
  <c r="G13" i="40"/>
  <c r="D12" i="40"/>
  <c r="D22" i="40"/>
  <c r="D9" i="40"/>
  <c r="G25" i="40"/>
  <c r="D23" i="40"/>
  <c r="D18" i="40"/>
  <c r="G9" i="40"/>
  <c r="D7" i="40"/>
  <c r="D26" i="40"/>
  <c r="G17" i="40"/>
  <c r="D15" i="40"/>
  <c r="D10" i="40"/>
  <c r="D5" i="40"/>
  <c r="G26" i="40"/>
  <c r="G22" i="40"/>
  <c r="G18" i="40"/>
  <c r="G14" i="40"/>
  <c r="G10" i="40"/>
  <c r="G6" i="40"/>
  <c r="G30" i="40"/>
  <c r="G27" i="40"/>
  <c r="G23" i="40"/>
  <c r="G19" i="40"/>
  <c r="G15" i="40"/>
  <c r="G11" i="40"/>
  <c r="G7" i="40"/>
  <c r="G28" i="40"/>
  <c r="G24" i="40"/>
  <c r="G20" i="40"/>
  <c r="G16" i="40"/>
  <c r="G12" i="40"/>
  <c r="G8" i="40"/>
  <c r="J9" i="41"/>
  <c r="I7" i="41"/>
  <c r="J5" i="41"/>
  <c r="J15" i="41"/>
  <c r="J17" i="41"/>
  <c r="J13" i="41"/>
  <c r="J11" i="41"/>
  <c r="J7" i="41"/>
  <c r="I8" i="41"/>
  <c r="I11" i="41"/>
  <c r="I12" i="41"/>
  <c r="I16" i="41"/>
  <c r="I15" i="41"/>
  <c r="I9" i="41"/>
  <c r="I5" i="41"/>
  <c r="I13" i="41"/>
  <c r="I14" i="41"/>
  <c r="I10" i="41"/>
  <c r="I6" i="41"/>
  <c r="I18" i="41"/>
  <c r="J18" i="41"/>
  <c r="J16" i="41"/>
  <c r="J14" i="41"/>
  <c r="J12" i="41"/>
  <c r="J10" i="41"/>
  <c r="J8" i="41"/>
  <c r="J6" i="41"/>
  <c r="J4" i="41"/>
  <c r="I17" i="41"/>
  <c r="J3" i="41"/>
  <c r="I3" i="41"/>
  <c r="D19" i="41"/>
  <c r="C19" i="41"/>
  <c r="F19" i="41" l="1"/>
  <c r="E19" i="41"/>
  <c r="I19" i="41" l="1"/>
  <c r="J19" i="41"/>
  <c r="G19" i="41"/>
  <c r="H19" i="41"/>
  <c r="Z5" i="40"/>
  <c r="AA5" i="40"/>
  <c r="AB5" i="40"/>
  <c r="Z6" i="40"/>
  <c r="AA6" i="40"/>
  <c r="AB6" i="40"/>
  <c r="Z7" i="40"/>
  <c r="AA7" i="40"/>
  <c r="AB7" i="40"/>
  <c r="Z8" i="40"/>
  <c r="AA8" i="40"/>
  <c r="AB8" i="40"/>
  <c r="Z9" i="40"/>
  <c r="AA9" i="40"/>
  <c r="AB9" i="40"/>
  <c r="Z10" i="40"/>
  <c r="AA10" i="40"/>
  <c r="AB10" i="40"/>
  <c r="Z11" i="40"/>
  <c r="AA11" i="40"/>
  <c r="AB11" i="40"/>
  <c r="Z12" i="40"/>
  <c r="AA12" i="40"/>
  <c r="AB12" i="40"/>
  <c r="Z13" i="40"/>
  <c r="AA13" i="40"/>
  <c r="AB13" i="40"/>
  <c r="Z14" i="40"/>
  <c r="AA14" i="40"/>
  <c r="AB14" i="40"/>
  <c r="Z15" i="40"/>
  <c r="AA15" i="40"/>
  <c r="AB15" i="40"/>
  <c r="Z16" i="40"/>
  <c r="AA16" i="40"/>
  <c r="AB16" i="40"/>
  <c r="Z17" i="40"/>
  <c r="AA17" i="40"/>
  <c r="AB17" i="40"/>
  <c r="Z18" i="40"/>
  <c r="AA18" i="40"/>
  <c r="AB18" i="40"/>
  <c r="Z19" i="40"/>
  <c r="AA19" i="40"/>
  <c r="AB19" i="40"/>
  <c r="Z20" i="40"/>
  <c r="AA20" i="40"/>
  <c r="AB20" i="40"/>
  <c r="Z21" i="40"/>
  <c r="AA21" i="40"/>
  <c r="AB21" i="40"/>
  <c r="Z22" i="40"/>
  <c r="AA22" i="40"/>
  <c r="AB22" i="40"/>
  <c r="Z23" i="40"/>
  <c r="AA23" i="40"/>
  <c r="AB23" i="40"/>
  <c r="Z24" i="40"/>
  <c r="AA24" i="40"/>
  <c r="AB24" i="40"/>
  <c r="Z25" i="40"/>
  <c r="AA25" i="40"/>
  <c r="AB25" i="40"/>
  <c r="Z26" i="40"/>
  <c r="AA26" i="40"/>
  <c r="AB26" i="40"/>
  <c r="Z27" i="40"/>
  <c r="AA27" i="40"/>
  <c r="AB27" i="40"/>
  <c r="Z28" i="40"/>
  <c r="AA28" i="40"/>
  <c r="AB28" i="40"/>
  <c r="Z29" i="40"/>
  <c r="AA29" i="40"/>
  <c r="AB29" i="40"/>
  <c r="Z30" i="40"/>
  <c r="AA30" i="40"/>
  <c r="AB30" i="40"/>
  <c r="AA4" i="40"/>
  <c r="AB4" i="40"/>
  <c r="Z4" i="40"/>
  <c r="Y5" i="40"/>
  <c r="Y6" i="40"/>
  <c r="Y7" i="40"/>
  <c r="Y8" i="40"/>
  <c r="Y9" i="40"/>
  <c r="Y10" i="40"/>
  <c r="Y11" i="40"/>
  <c r="Y12" i="40"/>
  <c r="Y13" i="40"/>
  <c r="Y14" i="40"/>
  <c r="Y15" i="40"/>
  <c r="Y16" i="40"/>
  <c r="Y17" i="40"/>
  <c r="Y18" i="40"/>
  <c r="Y19" i="40"/>
  <c r="Y20" i="40"/>
  <c r="Y21" i="40"/>
  <c r="Y22" i="40"/>
  <c r="Y23" i="40"/>
  <c r="Y24" i="40"/>
  <c r="Y25" i="40"/>
  <c r="Y26" i="40"/>
  <c r="Y27" i="40"/>
  <c r="Y28" i="40"/>
  <c r="Y29" i="40"/>
  <c r="Y30" i="40"/>
  <c r="Y4" i="40"/>
  <c r="X5" i="40"/>
  <c r="X6" i="40"/>
  <c r="X7" i="40"/>
  <c r="X8" i="40"/>
  <c r="X9" i="40"/>
  <c r="X10" i="40"/>
  <c r="X11" i="40"/>
  <c r="X12" i="40"/>
  <c r="X13" i="40"/>
  <c r="X14" i="40"/>
  <c r="X15" i="40"/>
  <c r="X16" i="40"/>
  <c r="X17" i="40"/>
  <c r="X18" i="40"/>
  <c r="X19" i="40"/>
  <c r="X20" i="40"/>
  <c r="X21" i="40"/>
  <c r="X22" i="40"/>
  <c r="X23" i="40"/>
  <c r="X24" i="40"/>
  <c r="X25" i="40"/>
  <c r="X26" i="40"/>
  <c r="X27" i="40"/>
  <c r="X28" i="40"/>
  <c r="X29" i="40"/>
  <c r="X30" i="40"/>
  <c r="X4" i="40"/>
  <c r="W5" i="40"/>
  <c r="W6" i="40"/>
  <c r="W7" i="40"/>
  <c r="W8" i="40"/>
  <c r="W9" i="40"/>
  <c r="W10" i="40"/>
  <c r="W11" i="40"/>
  <c r="W12" i="40"/>
  <c r="W13" i="40"/>
  <c r="W14" i="40"/>
  <c r="W15" i="40"/>
  <c r="W16" i="40"/>
  <c r="W17" i="40"/>
  <c r="W18" i="40"/>
  <c r="W19" i="40"/>
  <c r="W20" i="40"/>
  <c r="W21" i="40"/>
  <c r="W22" i="40"/>
  <c r="W23" i="40"/>
  <c r="W24" i="40"/>
  <c r="W25" i="40"/>
  <c r="W26" i="40"/>
  <c r="W27" i="40"/>
  <c r="W28" i="40"/>
  <c r="W29" i="40"/>
  <c r="W30" i="40"/>
  <c r="W4" i="40"/>
  <c r="U24" i="40"/>
  <c r="U5" i="40"/>
  <c r="U6" i="40"/>
  <c r="U7" i="40"/>
  <c r="U8" i="40"/>
  <c r="U9" i="40"/>
  <c r="U10" i="40"/>
  <c r="U11" i="40"/>
  <c r="U12" i="40"/>
  <c r="U13" i="40"/>
  <c r="U14" i="40"/>
  <c r="U15" i="40"/>
  <c r="U16" i="40"/>
  <c r="U17" i="40"/>
  <c r="U18" i="40"/>
  <c r="U19" i="40"/>
  <c r="U20" i="40"/>
  <c r="U21" i="40"/>
  <c r="U22" i="40"/>
  <c r="U23" i="40"/>
  <c r="U25" i="40"/>
  <c r="U26" i="40"/>
  <c r="U27" i="40"/>
  <c r="U28" i="40"/>
  <c r="U29" i="40"/>
  <c r="U30" i="40"/>
  <c r="U4" i="40"/>
  <c r="S18" i="40"/>
  <c r="S22" i="40"/>
  <c r="S28" i="40"/>
  <c r="S30" i="40"/>
  <c r="S9" i="40"/>
  <c r="M13" i="40"/>
  <c r="M7" i="40"/>
  <c r="M20" i="40"/>
  <c r="M25" i="40"/>
  <c r="M28" i="40"/>
  <c r="M30" i="40"/>
  <c r="M4" i="40"/>
  <c r="AK23" i="40" l="1"/>
  <c r="AK22" i="40"/>
  <c r="AK21" i="40"/>
  <c r="AK20" i="40"/>
  <c r="AK24" i="40"/>
  <c r="K3" i="41"/>
  <c r="K5" i="41"/>
  <c r="K18" i="41"/>
  <c r="K10" i="41"/>
  <c r="K16" i="41"/>
  <c r="K4" i="41"/>
  <c r="K12" i="41"/>
  <c r="K13" i="41"/>
  <c r="K6" i="41"/>
  <c r="K8" i="41"/>
  <c r="K17" i="41"/>
  <c r="K9" i="41"/>
  <c r="K7" i="41"/>
  <c r="K11" i="41"/>
  <c r="K14" i="41"/>
  <c r="K15" i="41"/>
  <c r="K19" i="41" l="1"/>
  <c r="P9" i="40" l="1"/>
  <c r="P28" i="40"/>
  <c r="Q28" i="40" s="1"/>
  <c r="R28" i="40" s="1"/>
  <c r="P29" i="40"/>
  <c r="P6" i="40"/>
  <c r="Q6" i="40" s="1"/>
  <c r="P20" i="40"/>
  <c r="Q20" i="40" s="1"/>
  <c r="R20" i="40" s="1"/>
  <c r="P23" i="40"/>
  <c r="Q23" i="40" s="1"/>
  <c r="P22" i="40"/>
  <c r="Q22" i="40" s="1"/>
  <c r="P15" i="40"/>
  <c r="Q15" i="40" s="1"/>
  <c r="P5" i="40"/>
  <c r="Q5" i="40" s="1"/>
  <c r="P12" i="40"/>
  <c r="Q12" i="40" s="1"/>
  <c r="R12" i="40" s="1"/>
  <c r="P17" i="40"/>
  <c r="P27" i="40"/>
  <c r="Q27" i="40" s="1"/>
  <c r="P19" i="40"/>
  <c r="Q19" i="40" s="1"/>
  <c r="P14" i="40"/>
  <c r="Q14" i="40" s="1"/>
  <c r="P10" i="40"/>
  <c r="Q10" i="40" s="1"/>
  <c r="P8" i="40"/>
  <c r="Q8" i="40" s="1"/>
  <c r="R8" i="40" s="1"/>
  <c r="P7" i="40"/>
  <c r="Q7" i="40" s="1"/>
  <c r="P30" i="40"/>
  <c r="Q30" i="40" s="1"/>
  <c r="P11" i="40"/>
  <c r="Q11" i="40" s="1"/>
  <c r="P16" i="40"/>
  <c r="Q16" i="40" s="1"/>
  <c r="R16" i="40" s="1"/>
  <c r="P4" i="40"/>
  <c r="P18" i="40"/>
  <c r="Q18" i="40" s="1"/>
  <c r="P26" i="40"/>
  <c r="Q26" i="40" s="1"/>
  <c r="P13" i="40"/>
  <c r="P21" i="40"/>
  <c r="Q21" i="40" s="1"/>
  <c r="P25" i="40"/>
  <c r="P24" i="40"/>
  <c r="Q24" i="40" s="1"/>
  <c r="R24" i="40" s="1"/>
  <c r="N13" i="40" l="1"/>
  <c r="N28" i="40"/>
  <c r="Q25" i="40"/>
  <c r="R25" i="40" s="1"/>
  <c r="Q13" i="40"/>
  <c r="R13" i="40" s="1"/>
  <c r="R18" i="40"/>
  <c r="R30" i="40"/>
  <c r="R14" i="40"/>
  <c r="R27" i="40"/>
  <c r="R15" i="40"/>
  <c r="R23" i="40"/>
  <c r="R6" i="40"/>
  <c r="N20" i="40"/>
  <c r="Q4" i="40"/>
  <c r="R4" i="40" s="1"/>
  <c r="R21" i="40"/>
  <c r="R26" i="40"/>
  <c r="R11" i="40"/>
  <c r="R7" i="40"/>
  <c r="R10" i="40"/>
  <c r="R19" i="40"/>
  <c r="Q17" i="40"/>
  <c r="R17" i="40" s="1"/>
  <c r="R5" i="40"/>
  <c r="R22" i="40"/>
  <c r="Q29" i="40"/>
  <c r="R29" i="40" s="1"/>
  <c r="Q9" i="40"/>
  <c r="R9" i="40" s="1"/>
  <c r="N4" i="40" l="1"/>
  <c r="N7" i="40"/>
  <c r="N30" i="40"/>
  <c r="N25" i="40"/>
  <c r="L26" i="40" l="1"/>
  <c r="L16" i="40"/>
  <c r="L23" i="40" l="1"/>
  <c r="L21" i="40"/>
  <c r="L10" i="40"/>
  <c r="L13" i="40"/>
  <c r="L4" i="40"/>
  <c r="L20" i="40"/>
  <c r="L12" i="40"/>
  <c r="L25" i="40"/>
  <c r="L6" i="40"/>
  <c r="L7" i="40"/>
  <c r="L30" i="40"/>
  <c r="L15" i="40"/>
  <c r="L22" i="40"/>
  <c r="L11" i="40"/>
  <c r="L9" i="40"/>
  <c r="L28" i="40"/>
  <c r="L18" i="40"/>
  <c r="L8" i="40"/>
  <c r="L14" i="40"/>
  <c r="L19" i="40"/>
  <c r="L17" i="40"/>
  <c r="L5" i="40"/>
  <c r="L24" i="40"/>
  <c r="L27" i="40"/>
  <c r="L29" i="40"/>
  <c r="AK10" i="40" l="1"/>
  <c r="AF4" i="40"/>
  <c r="AF5" i="40"/>
  <c r="AF6" i="40"/>
  <c r="AF7" i="40"/>
  <c r="AF8" i="40"/>
  <c r="AF9" i="40"/>
  <c r="AF10" i="40"/>
  <c r="AF11" i="40"/>
  <c r="AF12" i="40"/>
  <c r="AF13" i="40"/>
  <c r="AF14" i="40"/>
  <c r="AF15" i="40"/>
  <c r="AN9" i="40" s="1"/>
  <c r="AF16" i="40"/>
  <c r="AF17" i="40"/>
  <c r="AF18" i="40"/>
  <c r="AF19" i="40"/>
  <c r="AF20" i="40"/>
  <c r="AF21" i="40"/>
  <c r="AF23" i="40"/>
  <c r="AF24" i="40"/>
  <c r="AF25" i="40"/>
  <c r="AF26" i="40"/>
  <c r="AF27" i="40"/>
  <c r="AF28" i="40"/>
  <c r="AF29" i="40"/>
  <c r="AN7" i="40"/>
  <c r="AK16" i="40"/>
  <c r="AN3" i="40"/>
  <c r="AN5" i="40"/>
  <c r="AK15" i="40"/>
  <c r="AK19" i="40"/>
  <c r="AN8" i="40"/>
  <c r="AF30" i="40"/>
  <c r="G4" i="40" l="1"/>
  <c r="AK7" i="40"/>
  <c r="AK12" i="40"/>
  <c r="AK11" i="40"/>
  <c r="AK13" i="40"/>
  <c r="AK8" i="40"/>
  <c r="J6" i="40"/>
  <c r="K6" i="40" s="1"/>
  <c r="J24" i="40"/>
  <c r="K24" i="40" s="1"/>
  <c r="J8" i="40"/>
  <c r="K8" i="40" s="1"/>
  <c r="J11" i="40"/>
  <c r="K11" i="40" s="1"/>
  <c r="J25" i="40"/>
  <c r="K25" i="40" s="1"/>
  <c r="J22" i="40"/>
  <c r="K22" i="40" s="1"/>
  <c r="J9" i="40"/>
  <c r="K9" i="40" s="1"/>
  <c r="D4" i="40"/>
  <c r="J29" i="40"/>
  <c r="K29" i="40" s="1"/>
  <c r="J23" i="40"/>
  <c r="K23" i="40" s="1"/>
  <c r="J17" i="40"/>
  <c r="K17" i="40" s="1"/>
  <c r="J7" i="40"/>
  <c r="K7" i="40" s="1"/>
  <c r="J5" i="40"/>
  <c r="K5" i="40" s="1"/>
  <c r="J27" i="40"/>
  <c r="K27" i="40" s="1"/>
  <c r="J19" i="40"/>
  <c r="K19" i="40" s="1"/>
  <c r="J18" i="40"/>
  <c r="K18" i="40" s="1"/>
  <c r="J16" i="40"/>
  <c r="K16" i="40" s="1"/>
  <c r="J15" i="40"/>
  <c r="K15" i="40" s="1"/>
  <c r="J13" i="40"/>
  <c r="K13" i="40" s="1"/>
  <c r="J12" i="40"/>
  <c r="K12" i="40" s="1"/>
  <c r="J10" i="40"/>
  <c r="K10" i="40" s="1"/>
  <c r="J21" i="40"/>
  <c r="K21" i="40" s="1"/>
  <c r="J20" i="40"/>
  <c r="K20" i="40" s="1"/>
  <c r="AN4" i="40"/>
  <c r="J30" i="40"/>
  <c r="K30" i="40" s="1"/>
  <c r="J4" i="40" l="1"/>
  <c r="K4" i="40" s="1"/>
  <c r="AK9" i="40"/>
  <c r="AK6" i="40"/>
  <c r="J28" i="40"/>
  <c r="K28" i="40" s="1"/>
  <c r="J26" i="40"/>
  <c r="K26" i="40" s="1"/>
  <c r="J14" i="40"/>
  <c r="K14" i="40" s="1"/>
  <c r="AK5" i="40" l="1"/>
  <c r="AK4" i="40" s="1"/>
  <c r="AK3" i="40" s="1"/>
  <c r="J20" i="41" l="1"/>
  <c r="J21" i="41" s="1"/>
  <c r="D20" i="41" l="1"/>
  <c r="D21" i="41" s="1"/>
  <c r="H20" i="41"/>
  <c r="H21" i="41" s="1"/>
  <c r="F20" i="41"/>
  <c r="F21" i="41" s="1"/>
  <c r="N3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Flavia Rios Costa</author>
    <author>Gustavo Milhomem Brito Menezes</author>
    <author>Tania Mara Chaves Daldegan</author>
  </authors>
  <commentList>
    <comment ref="C6" authorId="0" shapeId="0" xr:uid="{00000000-0006-0000-0400-000001000000}">
      <text>
        <r>
          <rPr>
            <sz val="12"/>
            <color indexed="81"/>
            <rFont val="Calibri"/>
            <family val="2"/>
            <scheme val="minor"/>
          </rPr>
          <t xml:space="preserve">AT= Projeto ou Atividade Atual ( já existente na Programação 2022)                             
N= Projeto ou Atividade Nova (não existente na Programação 2022)
R= Projeto ou Atividade Reformulada (alterada)
E= Projeto ou Atividade Excluída
C= Projeto concluído
</t>
        </r>
        <r>
          <rPr>
            <sz val="12"/>
            <color indexed="81"/>
            <rFont val="Tahoma"/>
            <family val="2"/>
          </rPr>
          <t xml:space="preserve">
</t>
        </r>
      </text>
    </comment>
    <comment ref="J6" authorId="1" shapeId="0" xr:uid="{00000000-0006-0000-0400-000002000000}">
      <text>
        <r>
          <rPr>
            <b/>
            <sz val="12"/>
            <color indexed="81"/>
            <rFont val="Calibri"/>
            <family val="2"/>
            <scheme val="minor"/>
          </rPr>
          <t>Valores  dos Projetos/Atividades da Reprogramação 2022.</t>
        </r>
        <r>
          <rPr>
            <b/>
            <sz val="12"/>
            <color indexed="81"/>
            <rFont val="Tahoma"/>
            <family val="2"/>
          </rPr>
          <t xml:space="preserve">
</t>
        </r>
      </text>
    </comment>
    <comment ref="L6" authorId="1" shapeId="0" xr:uid="{00000000-0006-0000-0400-000003000000}">
      <text>
        <r>
          <rPr>
            <b/>
            <sz val="12"/>
            <color indexed="81"/>
            <rFont val="Calibri"/>
            <family val="2"/>
            <scheme val="minor"/>
          </rPr>
          <t xml:space="preserve">Valores  dos Projetos/Atividades do Plano de Ação da Reprogramação 2022= Execução+Projetado
</t>
        </r>
      </text>
    </comment>
    <comment ref="M6" authorId="0" shapeId="0" xr:uid="{00000000-0006-0000-0400-000004000000}">
      <text>
        <r>
          <rPr>
            <b/>
            <sz val="15"/>
            <color indexed="81"/>
            <rFont val="Tahoma"/>
            <family val="2"/>
          </rPr>
          <t xml:space="preserve"> </t>
        </r>
        <r>
          <rPr>
            <b/>
            <sz val="12"/>
            <color indexed="81"/>
            <rFont val="Calibri"/>
            <family val="2"/>
            <scheme val="minor"/>
          </rPr>
          <t xml:space="preserve">Resolução nº 200- Art. 9º "Fica autorizada a utilização de superávit financeiro acumulado até o exercício imediatamente anterior, apurado no balanço patrimonial, em despesas de capital e em projetos específicos, com seus respectivos planos de trabalho, de caráter não continuado, não configurado como atividade, em ações cuja realização seja suportada por despesas de natureza corrente".
</t>
        </r>
      </text>
    </comment>
    <comment ref="J7" authorId="2" shapeId="0" xr:uid="{00000000-0006-0000-0400-000005000000}">
      <text>
        <r>
          <rPr>
            <b/>
            <sz val="12"/>
            <color indexed="81"/>
            <rFont val="Calibri"/>
            <family val="2"/>
            <scheme val="minor"/>
          </rPr>
          <t xml:space="preserve">O valor do "Executado 2022": retirar do SISCONT. NET, no caminho "Centro de Custos&gt; Relatórios&gt; Demonstrativo de empenhos/pagamentos"; período de  01/01/2022 até 31/05/2022; na coluna "LIQUIDAÇÕES".  </t>
        </r>
        <r>
          <rPr>
            <b/>
            <sz val="20"/>
            <color indexed="81"/>
            <rFont val="Segoe UI"/>
            <family val="2"/>
          </rPr>
          <t xml:space="preserve">
</t>
        </r>
        <r>
          <rPr>
            <sz val="9"/>
            <color indexed="81"/>
            <rFont val="Segoe UI"/>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1E691BA-CF1E-4217-93B2-2E00D44D6A1C}">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F24BFF33-BD19-4819-AB09-12AADE23E967}">
      <text>
        <r>
          <rPr>
            <sz val="11"/>
            <color theme="1"/>
            <rFont val="Calibri"/>
            <scheme val="minor"/>
          </rPr>
          <t>======
ID#AAAAXRYb2qs
Tania Mara Chaves Daldegan    (2022-06-24 18:49:41)
Valores conforme a execução orçamentária do SISCONT.NET.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6442136A-100D-43F8-B6C0-3B432A3AD334}">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A7F7422C-6B49-47D6-BE79-F181A4D9507B}">
      <text>
        <r>
          <rPr>
            <sz val="11"/>
            <color theme="1"/>
            <rFont val="Calibri"/>
            <scheme val="minor"/>
          </rPr>
          <t>======
ID#AAAAXRYb2qs
Tania Mara Chaves Daldegan    (2022-06-24 18:49:41)
Valores conforme a execução orçamentária do SISCONT.NET.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AEDCF63C-2DA9-4644-A0F5-43C154D28E07}">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D1A02572-B72F-4583-A47B-022B3280C7FF}">
      <text>
        <r>
          <rPr>
            <sz val="11"/>
            <color theme="1"/>
            <rFont val="Calibri"/>
            <scheme val="minor"/>
          </rPr>
          <t>======
ID#AAAAXRYb2qs
Tania Mara Chaves Daldegan    (2022-06-24 18:49:41)
Valores conforme a execução orçamentária do SISCONT.NET.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689D66D3-96A7-4EDD-85BA-A556F00BB6D8}">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91DC8380-7F04-4538-90BA-3F1BC91A454E}">
      <text>
        <r>
          <rPr>
            <sz val="11"/>
            <color theme="1"/>
            <rFont val="Calibri"/>
            <scheme val="minor"/>
          </rPr>
          <t>======
ID#AAAAXRYb2qs
Tania Mara Chaves Daldegan    (2022-06-24 18:49:41)
Valores conforme a execução orçamentária do SISCONT.NET.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D03322BC-C97B-4666-80C7-E6C7A46A78B3}">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068B7A6F-C395-44A5-98B3-BD516B76103B}">
      <text>
        <r>
          <rPr>
            <sz val="11"/>
            <color theme="1"/>
            <rFont val="Calibri"/>
            <scheme val="minor"/>
          </rPr>
          <t>======
ID#AAAAXRYb2qs
Tania Mara Chaves Daldegan    (2022-06-24 18:49:41)
Valores conforme a execução orçamentária do SISCONT.NET.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243E4DD2-04A5-4A27-BDFB-D2064E563F53}">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851AFB13-6C31-4565-B46A-F38E18BE6864}">
      <text>
        <r>
          <rPr>
            <sz val="11"/>
            <color theme="1"/>
            <rFont val="Calibri"/>
            <scheme val="minor"/>
          </rPr>
          <t>======
ID#AAAAXRYb2qs
Tania Mara Chaves Daldegan    (2022-06-24 18:49:41)
Valores conforme a execução orçamentária do SISCONT.NET.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79876627-1E87-40EC-BC5A-336E2F3370CD}">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9CA5A3E9-8827-4132-853E-7CD4A9C448DC}">
      <text>
        <r>
          <rPr>
            <sz val="11"/>
            <color theme="1"/>
            <rFont val="Calibri"/>
            <scheme val="minor"/>
          </rPr>
          <t>======
ID#AAAAXRYb2qs
Tania Mara Chaves Daldegan    (2022-06-24 18:49:41)
Valores conforme a execução orçamentária do SISCONT.NET.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54A2314B-6BA8-440C-AE18-F53685A2AE3A}">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A7C18EF1-7B61-4E72-BF96-B0B63D23E2C7}">
      <text>
        <r>
          <rPr>
            <sz val="11"/>
            <color theme="1"/>
            <rFont val="Calibri"/>
            <scheme val="minor"/>
          </rPr>
          <t>======
ID#AAAAXRYb2qs
Tania Mara Chaves Daldegan    (2022-06-24 18:49:41)
Valores conforme a execução orçamentária do SISCONT.NET.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4FDEE4B9-77D1-4380-A634-CA1F615ECD34}">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912D2F0F-EDC9-495F-8A03-4DA5AAFB69A3}">
      <text>
        <r>
          <rPr>
            <sz val="11"/>
            <color theme="1"/>
            <rFont val="Calibri"/>
            <scheme val="minor"/>
          </rPr>
          <t>======
ID#AAAAXRYb2qs
Tania Mara Chaves Daldegan    (2022-06-24 18:49:41)
Valores conforme a execução orçamentária do SISCONT.NET.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73615FB0-A754-4D74-9541-0DB0764D62AC}">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02F88B5B-2447-49BC-BFF4-88D06F7600E7}">
      <text>
        <r>
          <rPr>
            <sz val="11"/>
            <color theme="1"/>
            <rFont val="Calibri"/>
            <scheme val="minor"/>
          </rPr>
          <t>======
ID#AAAAXRYb2qs
Tania Mara Chaves Daldegan    (2022-06-24 18:49:41)
Valores conforme a execução orçamentária do SISCONT.NET.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A76A737-F880-4E25-BA30-9C686E021883}">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66F720BA-960E-47BF-865E-1CB777E3FC69}">
      <text>
        <r>
          <rPr>
            <sz val="11"/>
            <color theme="1"/>
            <rFont val="Calibri"/>
            <scheme val="minor"/>
          </rPr>
          <t>======
ID#AAAAXRYb2qs
Tania Mara Chaves Daldegan    (2022-06-24 18:49:41)
Valores conforme a execução orçamentária do SISCONT.NET.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68EF4A81-7326-499B-A606-FC9EE7BC483F}">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EADC510D-3FA6-4A9F-AF56-5A82953CDE60}">
      <text>
        <r>
          <rPr>
            <sz val="11"/>
            <color theme="1"/>
            <rFont val="Calibri"/>
            <scheme val="minor"/>
          </rPr>
          <t>======
ID#AAAAXRYb2qs
Tania Mara Chaves Daldegan    (2022-06-24 18:49:41)
Valores conforme a execução orçamentária do SISCONT.NET.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AK15" authorId="0" shapeId="0" xr:uid="{00000000-0006-0000-0A00-000001000000}">
      <text>
        <r>
          <rPr>
            <sz val="9"/>
            <color indexed="81"/>
            <rFont val="Segoe UI"/>
            <family val="2"/>
          </rPr>
          <t>Valor apenas do Ressarcimento de Taxas Bancárias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A681A297-ED5B-4138-9D7A-259B018D16FC}">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EC95778C-4E8B-4447-B13C-842EA72F940D}">
      <text>
        <r>
          <rPr>
            <sz val="11"/>
            <color theme="1"/>
            <rFont val="Calibri"/>
            <scheme val="minor"/>
          </rPr>
          <t>======
ID#AAAAXRYb2qs
Tania Mara Chaves Daldegan    (2022-06-24 18:49:41)
Valores conforme a execução orçamentária do SISCONT.NET.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2B052813-7C5B-4356-BA78-27209D6039A4}">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9BF6FF1F-3FEE-43AB-80A6-E23B1B73C196}">
      <text>
        <r>
          <rPr>
            <sz val="11"/>
            <color theme="1"/>
            <rFont val="Calibri"/>
            <scheme val="minor"/>
          </rPr>
          <t>======
ID#AAAAXRYb2qs
Tania Mara Chaves Daldegan    (2022-06-24 18:49:41)
Valores conforme a execução orçamentária do SISCONT.NET.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3C160007-554C-48DF-A82A-90237598DBBA}">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2DF18B12-267F-4F5A-B2F5-16479BF5CB22}">
      <text>
        <r>
          <rPr>
            <sz val="11"/>
            <color theme="1"/>
            <rFont val="Calibri"/>
            <scheme val="minor"/>
          </rPr>
          <t>======
ID#AAAAXRYb2qs
Tania Mara Chaves Daldegan    (2022-06-24 18:49:41)
Valores conforme a execução orçamentária do SISCONT.NET.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F6CC9CF8-1002-44B0-AB10-20616373ADB6}">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DEF652A0-6552-40D0-A111-205B72434021}">
      <text>
        <r>
          <rPr>
            <sz val="11"/>
            <color theme="1"/>
            <rFont val="Calibri"/>
            <scheme val="minor"/>
          </rPr>
          <t>======
ID#AAAAXRYb2qs
Tania Mara Chaves Daldegan    (2022-06-24 18:49:41)
Valores conforme a execução orçamentária do SISCONT.NET.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5A0BAA04-F9C5-4967-8FED-FC9AB70691EA}">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225693DB-3F54-4BF0-8E80-BBB48F7F186F}">
      <text>
        <r>
          <rPr>
            <sz val="11"/>
            <color theme="1"/>
            <rFont val="Calibri"/>
            <scheme val="minor"/>
          </rPr>
          <t>======
ID#AAAAXRYb2qs
Tania Mara Chaves Daldegan    (2022-06-24 18:49:41)
Valores conforme a execução orçamentária do SISCONT.NET.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4AA88004-8D51-4E94-A003-0D03C2E49967}">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6707EBCD-F4B2-4897-A842-D5D5636E5B7C}">
      <text>
        <r>
          <rPr>
            <sz val="11"/>
            <color theme="1"/>
            <rFont val="Calibri"/>
            <scheme val="minor"/>
          </rPr>
          <t>======
ID#AAAAXRYb2qs
Tania Mara Chaves Daldegan    (2022-06-24 18:49:41)
Valores conforme a execução orçamentária do SISCONT.NET.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29C2DF17-E68A-4069-AE83-E6CC86C7CD88}">
      <text>
        <r>
          <rPr>
            <sz val="11"/>
            <color theme="1"/>
            <rFont val="Calibri"/>
            <scheme val="minor"/>
          </rPr>
          <t>======
ID#AAAAXRYb2qo
Tania Mara Chaves Daldegan    (2022-06-24 18:49:41)
DEVE respeitar a correlação entre a ação estratégica e os objetivos estratégicos, conforme a aba - Ações estratégicas.</t>
        </r>
      </text>
    </comment>
    <comment ref="E8" authorId="0" shapeId="0" xr:uid="{B65F596D-ABDE-408A-A16E-E7AA9D962914}">
      <text>
        <r>
          <rPr>
            <sz val="11"/>
            <color theme="1"/>
            <rFont val="Calibri"/>
            <scheme val="minor"/>
          </rPr>
          <t>======
ID#AAAAXRYb2qs
Tania Mara Chaves Daldegan    (2022-06-24 18:49:41)
Valores conforme a execução orçamentária do SISCONT.NET.</t>
        </r>
      </text>
    </comment>
  </commentList>
</comments>
</file>

<file path=xl/sharedStrings.xml><?xml version="1.0" encoding="utf-8"?>
<sst xmlns="http://schemas.openxmlformats.org/spreadsheetml/2006/main" count="1434" uniqueCount="565">
  <si>
    <t>Total</t>
  </si>
  <si>
    <t>Imobilizado</t>
  </si>
  <si>
    <t>Unidade Responsável</t>
  </si>
  <si>
    <t>Denominação</t>
  </si>
  <si>
    <t>TOTAL</t>
  </si>
  <si>
    <t>1. Receitas Correntes</t>
  </si>
  <si>
    <t>1.1.1 Anuidades</t>
  </si>
  <si>
    <t>1.1.1.1 Pessoa Física</t>
  </si>
  <si>
    <t>1.1.1.2 Pessoa Jurídica</t>
  </si>
  <si>
    <t>1.2 Aplicações Financeiras</t>
  </si>
  <si>
    <t>1.4 Fundo de Apoio</t>
  </si>
  <si>
    <t>Impactar significativamente o planejamento e a gestão do território</t>
  </si>
  <si>
    <t>Tornar a fiscalização um vetor de melhoria do exercício da Arquitetura e Urbanismo</t>
  </si>
  <si>
    <t>Assegurar a eficácia no atendimento e no relacionamento com os arquitetos e urbanistas e a sociedade</t>
  </si>
  <si>
    <t>Estimular o conhecimento, o uso de processos criativos e a difusão das melhores práticas em Arquitetura e Urbanismo</t>
  </si>
  <si>
    <t>Garantir a participação dos arquitetos e urbanistas no planejamento territorial e na gestão urbana</t>
  </si>
  <si>
    <t>Estimular a produção da arquitetura e urbanismo como política de Estado</t>
  </si>
  <si>
    <t>Assegurar a eficácia no relacionamento e comunicação com a sociedade</t>
  </si>
  <si>
    <t>Promover o exercício ético e qualificado da profissão</t>
  </si>
  <si>
    <t>Fomentar o acesso da sociedade à Arquitetura e Urbanismo</t>
  </si>
  <si>
    <t>Assegurar a sustentabilidade financeira</t>
  </si>
  <si>
    <t>Aprimorar e inovar os processos e as ações</t>
  </si>
  <si>
    <t>Desenvolver competências de dirigentes e colaboradores</t>
  </si>
  <si>
    <t>Construir cultura organizacional adequada à estratégia</t>
  </si>
  <si>
    <t>Ter sistemas de informação e infraestrutura que viabilizem a gestão e o atendimento dos arquitetos e urbanistas e a sociedade</t>
  </si>
  <si>
    <t>Indicadores Institucionais e de Resultado (agrupados por objetivo estratégico) - Metas</t>
  </si>
  <si>
    <t>Objetivo Estratégico Principal</t>
  </si>
  <si>
    <t>Material de Consumo</t>
  </si>
  <si>
    <t>Encargos Diversos</t>
  </si>
  <si>
    <t>Diárias</t>
  </si>
  <si>
    <t>Valor</t>
  </si>
  <si>
    <t xml:space="preserve">Objetivo Geral </t>
  </si>
  <si>
    <t xml:space="preserve">Fórmula </t>
  </si>
  <si>
    <t xml:space="preserve">Periodicidade </t>
  </si>
  <si>
    <t>B- INDICADORES DE RESULTADO</t>
  </si>
  <si>
    <t>A- INDICADORES INSTITUCIONAIS</t>
  </si>
  <si>
    <t>Pessoal e Encargos</t>
  </si>
  <si>
    <t>1. QUADRO GERAL</t>
  </si>
  <si>
    <t>Resultado</t>
  </si>
  <si>
    <t>1.1.3 RRT</t>
  </si>
  <si>
    <t>Corrente</t>
  </si>
  <si>
    <t>Anual</t>
  </si>
  <si>
    <t>Trimestral</t>
  </si>
  <si>
    <t>1.1.1.1.2 Anuidade Exercícios anteriores</t>
  </si>
  <si>
    <t>1.1.1.2.2 Anuidade Exercícios anteriores</t>
  </si>
  <si>
    <t>1.1 Receitas de Arrecadação Total</t>
  </si>
  <si>
    <t>x 100</t>
  </si>
  <si>
    <t>Mensal</t>
  </si>
  <si>
    <t>Semestral</t>
  </si>
  <si>
    <t>número de usuários satisfeitos com a solução da demanda</t>
  </si>
  <si>
    <t>número de usuários que responderam a pesquisa</t>
  </si>
  <si>
    <t>total de notícias sobre questões de Arquitetura e Urbanismo</t>
  </si>
  <si>
    <t>total de inserções do CAU na mídia</t>
  </si>
  <si>
    <t>passivo circulante</t>
  </si>
  <si>
    <t>total de profissionais ativos</t>
  </si>
  <si>
    <t>total de empresas inadimplentes</t>
  </si>
  <si>
    <t>horas totais de treinamento</t>
  </si>
  <si>
    <t>número total de colaboradores e dirigentes</t>
  </si>
  <si>
    <t>total de usuários internos que participaram da pesquisa</t>
  </si>
  <si>
    <t>total de usuários externos que participaram da pesquisa</t>
  </si>
  <si>
    <t>01 - Erradicação da pobreza</t>
  </si>
  <si>
    <t>05 - Igualdade de gênero</t>
  </si>
  <si>
    <t>08 - Trabalho decente e crescimento econômico</t>
  </si>
  <si>
    <t>10 - Redução das desigualdades</t>
  </si>
  <si>
    <t>11 - Cidades e comunidades sustentáveis</t>
  </si>
  <si>
    <t>14 - Vida na água</t>
  </si>
  <si>
    <t>16 - Paz, justiça e instituições eficazes</t>
  </si>
  <si>
    <t>17 - Parcerias e meios de implementação</t>
  </si>
  <si>
    <t>02 - Fome zero e agricultura sustentável</t>
  </si>
  <si>
    <t>03 - Saúde e bem-estar</t>
  </si>
  <si>
    <t>04 - Educação de qualidade</t>
  </si>
  <si>
    <t>06 - Água limpa e saneamento</t>
  </si>
  <si>
    <t>09 - Inovação infraestrutura</t>
  </si>
  <si>
    <t>12 - Consumo e produção responsáveis</t>
  </si>
  <si>
    <t>13 - Ação contra a mudança global do clima</t>
  </si>
  <si>
    <t>15 - Vida terrestre</t>
  </si>
  <si>
    <t>Assegurar a eficácia no atendimento e no relacionamento com os Arquitetos e Urbanistas e a Sociedade</t>
  </si>
  <si>
    <t>Auto-Atendimento</t>
  </si>
  <si>
    <t>Qualificação dos Canais de Atendimento</t>
  </si>
  <si>
    <t>Ações Locais em Mídia</t>
  </si>
  <si>
    <t>Ações Nacionais em Mídia</t>
  </si>
  <si>
    <t>Atualização do Portal da Transparência</t>
  </si>
  <si>
    <t>Estimular a produção da Arquitetura e Urbanismo como política de Estado</t>
  </si>
  <si>
    <t>Representação em Instâncias Públicas</t>
  </si>
  <si>
    <t>Câmaras Temáticas</t>
  </si>
  <si>
    <t>Editais de Patrocínio</t>
  </si>
  <si>
    <t>Capacitação em ATHIS</t>
  </si>
  <si>
    <t>Cooperação Técnica para ATHIS</t>
  </si>
  <si>
    <t>Influenciar as diretrizes do ensino de Arquitetura e Urbanismo e sua formação continuada</t>
  </si>
  <si>
    <t>Ações de Melhoria da Qualidade do Ensino</t>
  </si>
  <si>
    <t>CAU nas Escolas</t>
  </si>
  <si>
    <t>Audiências de Conciliação</t>
  </si>
  <si>
    <t>Melhoria de Processo Ético</t>
  </si>
  <si>
    <t>Palestras e campanhas sobre Aspectos Éticos</t>
  </si>
  <si>
    <t>Cooperação Técnica para Fiscalização</t>
  </si>
  <si>
    <t>Plataforma de Georreferenciamento</t>
  </si>
  <si>
    <t>Fiscalização Orientativa</t>
  </si>
  <si>
    <t>Fiscalização em Obras</t>
  </si>
  <si>
    <t>Serviços de Terceiros- Diárias</t>
  </si>
  <si>
    <t>Serviços de Terceiros- Passagens</t>
  </si>
  <si>
    <t>Serviços de Terceiros- Serviços Prestados</t>
  </si>
  <si>
    <t>Serviços de Terceiros- Aluguéis e Encargos</t>
  </si>
  <si>
    <t>Transferências Correntes</t>
  </si>
  <si>
    <t>1.3 Outras Receitas Correntes</t>
  </si>
  <si>
    <t>Não se aplica</t>
  </si>
  <si>
    <t>Atendimento Eletrônico</t>
  </si>
  <si>
    <t>Valorizar a Arquitetura e Urbanismo</t>
  </si>
  <si>
    <t>Garantir a participação dos Arquitetos e Urbanistas no planejamento territorial e na gestão urbana</t>
  </si>
  <si>
    <t xml:space="preserve">Reserva de Contingência </t>
  </si>
  <si>
    <t>P/A/ PE</t>
  </si>
  <si>
    <t>RRT mínima</t>
  </si>
  <si>
    <t>número de usuários internos satisfeitos com a tecnologia</t>
  </si>
  <si>
    <t>número de usuários externos satisfeitos com a tecnologia</t>
  </si>
  <si>
    <t>ativo circulante</t>
  </si>
  <si>
    <t>total de profissionais inadimplentes</t>
  </si>
  <si>
    <t>número de processos éticos concluídos em um ano</t>
  </si>
  <si>
    <t>Sociedade</t>
  </si>
  <si>
    <t>número de municípios  da UF que possuem  Plano Diretor</t>
  </si>
  <si>
    <t>total de municípios da UF</t>
  </si>
  <si>
    <t xml:space="preserve">quantidade de ações de fiscalização realizadas pelo CAU/UF no mês </t>
  </si>
  <si>
    <t xml:space="preserve">Mensal </t>
  </si>
  <si>
    <t xml:space="preserve">número de ações de fiscalização previstas no Plano de Ação aprovado </t>
  </si>
  <si>
    <t>quantidade de obras e serviços regulares</t>
  </si>
  <si>
    <t>quantidade de obras e serviços fiscalizados pelo CAU/UF</t>
  </si>
  <si>
    <t>número total de RRT registrados (pagos) por mês</t>
  </si>
  <si>
    <t xml:space="preserve"> total de profissionais ativos </t>
  </si>
  <si>
    <t>quantidade de denúncias atendidas</t>
  </si>
  <si>
    <t>número de denúncias recebidas</t>
  </si>
  <si>
    <t>número de processos de fiscalização concluídos no semestre</t>
  </si>
  <si>
    <t xml:space="preserve"> número total de processos de fiscalização em aberto no ano</t>
  </si>
  <si>
    <t>quantidade de termos de cooperação técnica e parcerias para racionalização da ações de fiscalização</t>
  </si>
  <si>
    <t>número de termos e parcerias previstos no Plano de Ação</t>
  </si>
  <si>
    <t>quantidade mensal de ações de fiscalização realizada</t>
  </si>
  <si>
    <t>número de horas de fiscalização mensal</t>
  </si>
  <si>
    <t>quantidade obras e serviços com RRT</t>
  </si>
  <si>
    <t>quantidade de obras e serviços regularizados</t>
  </si>
  <si>
    <t>quantidade de obras e serviços regularizados com RRT</t>
  </si>
  <si>
    <t>quantidade obras e serviços regularizados</t>
  </si>
  <si>
    <t xml:space="preserve">número de reclamações recebidas pela Ouvidoria  no trimestre                                                                                                               </t>
  </si>
  <si>
    <t xml:space="preserve">número total de atendimentos pela Ouvidoria no trimestre                                   </t>
  </si>
  <si>
    <t>valor orçamentário investido (executado) em patrocínios no ano</t>
  </si>
  <si>
    <t xml:space="preserve">Anual
</t>
  </si>
  <si>
    <t>valor orçamentário destinado (orçado) em patrocínios no ano</t>
  </si>
  <si>
    <t>Quantidade de participantes presentes</t>
  </si>
  <si>
    <t>quantidade de participantes previstas no Plano de Ação Aprovado</t>
  </si>
  <si>
    <t>custos totais dos eventos</t>
  </si>
  <si>
    <t>quantidade de participantes presentes</t>
  </si>
  <si>
    <t>número de pessoas atingida pelo material produzido e distribuído</t>
  </si>
  <si>
    <t>quantidade de material informativo produzido</t>
  </si>
  <si>
    <t>número de ações com participação do CAU/UF</t>
  </si>
  <si>
    <t>número de municípios da UF que passaram a aplicar a Lei de Assistência Técnica</t>
  </si>
  <si>
    <t>quantidade de acessos qualificados (visitantes únicos) a página do CAU/UF</t>
  </si>
  <si>
    <t>número de inserções na mídia em geral onde o CAU/UF foi citado</t>
  </si>
  <si>
    <t>número de inserções positivas do CAU/UF na mídia</t>
  </si>
  <si>
    <t>Número de  visualizações das publicações do CAU/UF das redes sociais</t>
  </si>
  <si>
    <t>quantidade de visualizações das publicações do CAU/UF das redes sociais</t>
  </si>
  <si>
    <t>número de escolas da UF com a disciplina de ética profissional na grade curricular</t>
  </si>
  <si>
    <t>número total de escolas da UF</t>
  </si>
  <si>
    <t>número total de processos éticos abertos</t>
  </si>
  <si>
    <t>tempo médio de conclusão de processos éticos</t>
  </si>
  <si>
    <t>tempo máximo para conclusão de processo</t>
  </si>
  <si>
    <t>total de RRT na UF</t>
  </si>
  <si>
    <t>população total da UF/1000 habitantes</t>
  </si>
  <si>
    <t>RRT Social</t>
  </si>
  <si>
    <t>receita corrente</t>
  </si>
  <si>
    <t xml:space="preserve">Semestral 
</t>
  </si>
  <si>
    <t>custo total de pessoal</t>
  </si>
  <si>
    <t xml:space="preserve">Semestral </t>
  </si>
  <si>
    <t xml:space="preserve">total de empresas ativas </t>
  </si>
  <si>
    <t>número de processos mapeados</t>
  </si>
  <si>
    <t xml:space="preserve">total de processos existentes </t>
  </si>
  <si>
    <t>número de processos normatizados</t>
  </si>
  <si>
    <t>total de processos existentes</t>
  </si>
  <si>
    <t>número de processos automatizados</t>
  </si>
  <si>
    <t>Número de ações executadas</t>
  </si>
  <si>
    <t xml:space="preserve">quantidade de ações executadas voltadas à cultura organizacional e estratégia                                                                                                                  </t>
  </si>
  <si>
    <t>Índice de cumprimento das metas do Plano de Ação (%)</t>
  </si>
  <si>
    <t>Obs.: Os Indicadores devem ser vinculados aos objetivos estratégicos priorizados no Mapa Estratégico do CAU/UF, ou seja, os indicadores dos objetivos estratégicos escolhidos no Mapa Estratégico devem ser mensurados.</t>
  </si>
  <si>
    <t>COMENTÁRIOS/JUSTIFICATIVAS:</t>
  </si>
  <si>
    <t>Orientações para preenchimento do Modelo do Plano de Ação - Programação 2022</t>
  </si>
  <si>
    <t>1) Usar o arquivo da Programação 2022 enviado pela GERPLAN. O anexo 4 é de preenchimento facultativo.</t>
  </si>
  <si>
    <t>Meta
Projeção
2022</t>
  </si>
  <si>
    <t>1.1.1.1.1 Anuidade do Exercício 2022</t>
  </si>
  <si>
    <t>1.1.1.2.1 Anuidade do Exercício 2022</t>
  </si>
  <si>
    <t>Meta
Reprogramação
2021</t>
  </si>
  <si>
    <t>Justificativas para os indicadores que não foram propostas metas:</t>
  </si>
  <si>
    <t>07 - Energia limpa e acessível </t>
  </si>
  <si>
    <t>número de solicitações tratadas no prazo estipulado pela Carta de Serviços no trimestre</t>
  </si>
  <si>
    <t>número de solicitações abertas no trimestre</t>
  </si>
  <si>
    <t>total de RRT pagos na UF</t>
  </si>
  <si>
    <t>total de profissionais potenciais pagantes</t>
  </si>
  <si>
    <r>
      <t xml:space="preserve">Índice de municípios que possuem  Plano Diretor, em conformidade com os critérios da legislação (%) 
</t>
    </r>
    <r>
      <rPr>
        <b/>
        <sz val="12"/>
        <color theme="1"/>
        <rFont val="Calibri"/>
        <family val="2"/>
        <scheme val="minor"/>
      </rPr>
      <t xml:space="preserve">(CAU/UF) </t>
    </r>
  </si>
  <si>
    <r>
      <t xml:space="preserve">Índice da capacidade de fiscalização (%) 
</t>
    </r>
    <r>
      <rPr>
        <b/>
        <sz val="12"/>
        <rFont val="Calibri"/>
        <family val="2"/>
        <scheme val="minor"/>
      </rPr>
      <t xml:space="preserve">(CAU/UF) </t>
    </r>
  </si>
  <si>
    <r>
      <t xml:space="preserve">Índice de presença profissional nas obras e  serviços fiscalizados  (%)
</t>
    </r>
    <r>
      <rPr>
        <b/>
        <sz val="12"/>
        <rFont val="Calibri"/>
        <family val="2"/>
        <scheme val="minor"/>
      </rPr>
      <t xml:space="preserve">(CAU/UF) </t>
    </r>
    <r>
      <rPr>
        <sz val="12"/>
        <rFont val="Calibri"/>
        <family val="2"/>
        <scheme val="minor"/>
      </rPr>
      <t xml:space="preserve">                   </t>
    </r>
  </si>
  <si>
    <r>
      <t xml:space="preserve">Índice de RRT por profissional ativo (Qtd)
</t>
    </r>
    <r>
      <rPr>
        <b/>
        <sz val="12"/>
        <rFont val="Calibri"/>
        <family val="2"/>
        <scheme val="minor"/>
      </rPr>
      <t xml:space="preserve">(CAU/UF)         </t>
    </r>
    <r>
      <rPr>
        <sz val="12"/>
        <rFont val="Calibri"/>
        <family val="2"/>
        <scheme val="minor"/>
      </rPr>
      <t xml:space="preserve">       </t>
    </r>
  </si>
  <si>
    <r>
      <t xml:space="preserve">Índice de capacidade de atendimento de denúncias  (%)
</t>
    </r>
    <r>
      <rPr>
        <b/>
        <sz val="12"/>
        <rFont val="Calibri"/>
        <family val="2"/>
        <scheme val="minor"/>
      </rPr>
      <t>(CAU/UF)</t>
    </r>
  </si>
  <si>
    <r>
      <t xml:space="preserve">Índice de eficiência na conclusão de processos de fiscalização  (%)
</t>
    </r>
    <r>
      <rPr>
        <b/>
        <sz val="12"/>
        <rFont val="Calibri"/>
        <family val="2"/>
        <scheme val="minor"/>
      </rPr>
      <t>(CAU/UF)</t>
    </r>
  </si>
  <si>
    <r>
      <t xml:space="preserve">Índice da capacidade de articulação institucional para fiscalização (%)
</t>
    </r>
    <r>
      <rPr>
        <b/>
        <sz val="12"/>
        <rFont val="Calibri"/>
        <family val="2"/>
        <scheme val="minor"/>
      </rPr>
      <t>(CAU/UF)</t>
    </r>
  </si>
  <si>
    <r>
      <t xml:space="preserve">Índice produtividade de fiscalização (%)
</t>
    </r>
    <r>
      <rPr>
        <b/>
        <sz val="12"/>
        <rFont val="Calibri"/>
        <family val="2"/>
        <scheme val="minor"/>
      </rPr>
      <t>(CAU/UF)</t>
    </r>
  </si>
  <si>
    <r>
      <t xml:space="preserve">Índice de regularidade no CAU (%)
</t>
    </r>
    <r>
      <rPr>
        <b/>
        <sz val="12"/>
        <rFont val="Calibri"/>
        <family val="2"/>
        <scheme val="minor"/>
      </rPr>
      <t>(CAU/UF)</t>
    </r>
  </si>
  <si>
    <r>
      <t xml:space="preserve">Índice de regularização de obras e serviços (%)
</t>
    </r>
    <r>
      <rPr>
        <b/>
        <sz val="12"/>
        <rFont val="Calibri"/>
        <family val="2"/>
        <scheme val="minor"/>
      </rPr>
      <t>(CAU/UF)</t>
    </r>
  </si>
  <si>
    <r>
      <t xml:space="preserve">Índice de regularização com RRT (%)
</t>
    </r>
    <r>
      <rPr>
        <b/>
        <sz val="12"/>
        <rFont val="Calibri"/>
        <family val="2"/>
        <scheme val="minor"/>
      </rPr>
      <t>(CAU/UF)</t>
    </r>
  </si>
  <si>
    <r>
      <t xml:space="preserve">Índice de atendimento (%)
</t>
    </r>
    <r>
      <rPr>
        <b/>
        <sz val="12"/>
        <rFont val="Calibri"/>
        <family val="2"/>
        <scheme val="minor"/>
      </rPr>
      <t>(CAU/UF)</t>
    </r>
  </si>
  <si>
    <r>
      <t xml:space="preserve">Índice de satisfação com a solução da demanda (%)
</t>
    </r>
    <r>
      <rPr>
        <b/>
        <sz val="12"/>
        <rFont val="Calibri"/>
        <family val="2"/>
        <scheme val="minor"/>
      </rPr>
      <t>(CAU/UF)</t>
    </r>
  </si>
  <si>
    <r>
      <t xml:space="preserve">Índice de reclamações recebidas na Ouvidoria (%)
</t>
    </r>
    <r>
      <rPr>
        <b/>
        <sz val="12"/>
        <rFont val="Calibri"/>
        <family val="2"/>
        <scheme val="minor"/>
      </rPr>
      <t>(CAU/UF)</t>
    </r>
  </si>
  <si>
    <r>
      <t xml:space="preserve">Índice da capacidade de execução dos investimentos em patrocínios  (%)
</t>
    </r>
    <r>
      <rPr>
        <b/>
        <sz val="12"/>
        <rFont val="Calibri"/>
        <family val="2"/>
        <scheme val="minor"/>
      </rPr>
      <t>(CAU/UF)</t>
    </r>
  </si>
  <si>
    <r>
      <t xml:space="preserve">Índice de difusão de conhecimento em eventos próprios (%)
</t>
    </r>
    <r>
      <rPr>
        <b/>
        <sz val="12"/>
        <rFont val="Calibri"/>
        <family val="2"/>
        <scheme val="minor"/>
      </rPr>
      <t>(CAU/UF)</t>
    </r>
  </si>
  <si>
    <r>
      <t xml:space="preserve">Índice de eficiência de custos de eventos próprios
</t>
    </r>
    <r>
      <rPr>
        <b/>
        <sz val="12"/>
        <rFont val="Calibri"/>
        <family val="2"/>
        <scheme val="minor"/>
      </rPr>
      <t>(CAU/UF)</t>
    </r>
  </si>
  <si>
    <r>
      <t xml:space="preserve">Índice de alcance das melhores práticas (%)
</t>
    </r>
    <r>
      <rPr>
        <b/>
        <sz val="12"/>
        <rFont val="Calibri"/>
        <family val="2"/>
        <scheme val="minor"/>
      </rPr>
      <t>(CAU/UF)</t>
    </r>
  </si>
  <si>
    <r>
      <t xml:space="preserve">Ações realizadas em conjunto com municípios, destinadas ao planejamento urbano
</t>
    </r>
    <r>
      <rPr>
        <b/>
        <sz val="12"/>
        <color theme="1"/>
        <rFont val="Calibri"/>
        <family val="2"/>
        <scheme val="minor"/>
      </rPr>
      <t>(CAU/UF)</t>
    </r>
  </si>
  <si>
    <r>
      <t xml:space="preserve">Participação do CAU na elaboração ou regulamentação da Lei da Assistência Técnica Gratuita (Lei nº 11.888/08) (%)
</t>
    </r>
    <r>
      <rPr>
        <b/>
        <sz val="12"/>
        <rFont val="Calibri"/>
        <family val="2"/>
        <scheme val="minor"/>
      </rPr>
      <t>(CAU/UF)</t>
    </r>
  </si>
  <si>
    <r>
      <t xml:space="preserve">Índice de ações realizadas destinadas à Assistência Técnica (%)
</t>
    </r>
    <r>
      <rPr>
        <b/>
        <sz val="12"/>
        <rFont val="Calibri"/>
        <family val="2"/>
        <scheme val="minor"/>
      </rPr>
      <t>(CAU/UF)</t>
    </r>
  </si>
  <si>
    <r>
      <t xml:space="preserve">Acessos à página do CAU (Qtd.)
</t>
    </r>
    <r>
      <rPr>
        <b/>
        <sz val="12"/>
        <rFont val="Calibri"/>
        <family val="2"/>
        <scheme val="minor"/>
      </rPr>
      <t>(CAU/UF)</t>
    </r>
  </si>
  <si>
    <r>
      <t xml:space="preserve">Índice de presença na mídia como um todo (%)
</t>
    </r>
    <r>
      <rPr>
        <b/>
        <sz val="12"/>
        <rFont val="Calibri"/>
        <family val="2"/>
        <scheme val="minor"/>
      </rPr>
      <t>(CAU/UF)</t>
    </r>
  </si>
  <si>
    <r>
      <t xml:space="preserve">Índice de inserções positivas na mídia (%)
</t>
    </r>
    <r>
      <rPr>
        <b/>
        <sz val="12"/>
        <rFont val="Calibri"/>
        <family val="2"/>
        <scheme val="minor"/>
      </rPr>
      <t>(CAU/UF)</t>
    </r>
  </si>
  <si>
    <r>
      <t xml:space="preserve">Índice de escolas que possuem disciplinas com conteúdo sobre a ética profissional (%)
</t>
    </r>
    <r>
      <rPr>
        <b/>
        <sz val="12"/>
        <rFont val="Calibri"/>
        <family val="2"/>
        <scheme val="minor"/>
      </rPr>
      <t>(CAU/UF)</t>
    </r>
  </si>
  <si>
    <r>
      <t xml:space="preserve">Índice de eficiência na conclusão de processos éticos (%)
</t>
    </r>
    <r>
      <rPr>
        <b/>
        <sz val="12"/>
        <rFont val="Calibri"/>
        <family val="2"/>
        <scheme val="minor"/>
      </rPr>
      <t>(CAU/UF)</t>
    </r>
  </si>
  <si>
    <r>
      <t xml:space="preserve">Eficiência no trâmite de processos éticos (dias)
</t>
    </r>
    <r>
      <rPr>
        <b/>
        <sz val="12"/>
        <rFont val="Calibri"/>
        <family val="2"/>
        <scheme val="minor"/>
      </rPr>
      <t>(CAU/UF)</t>
    </r>
  </si>
  <si>
    <r>
      <t xml:space="preserve">Índice de RRT por população (1.000 habitantes) (%)
</t>
    </r>
    <r>
      <rPr>
        <b/>
        <sz val="12"/>
        <rFont val="Calibri"/>
        <family val="2"/>
        <scheme val="minor"/>
      </rPr>
      <t>(CAU/UF)</t>
    </r>
  </si>
  <si>
    <r>
      <t xml:space="preserve">Índice de RRT mínimos (%)
</t>
    </r>
    <r>
      <rPr>
        <b/>
        <sz val="12"/>
        <rFont val="Calibri"/>
        <family val="2"/>
        <scheme val="minor"/>
      </rPr>
      <t>(CAU/UF)</t>
    </r>
  </si>
  <si>
    <r>
      <t xml:space="preserve">Índice de RRT Social (%)
</t>
    </r>
    <r>
      <rPr>
        <b/>
        <sz val="12"/>
        <rFont val="Calibri"/>
        <family val="2"/>
        <scheme val="minor"/>
      </rPr>
      <t>(CAU/UF)</t>
    </r>
  </si>
  <si>
    <r>
      <t xml:space="preserve">Índice de receita por arquiteto e urbanista 
</t>
    </r>
    <r>
      <rPr>
        <b/>
        <sz val="12"/>
        <rFont val="Calibri"/>
        <family val="2"/>
        <scheme val="minor"/>
      </rPr>
      <t>(CAU/UF)</t>
    </r>
  </si>
  <si>
    <r>
      <t xml:space="preserve">Relação receita/custo total de pessoal (%)
</t>
    </r>
    <r>
      <rPr>
        <b/>
        <sz val="12"/>
        <rFont val="Calibri"/>
        <family val="2"/>
        <scheme val="minor"/>
      </rPr>
      <t>(CAU/UF)</t>
    </r>
  </si>
  <si>
    <r>
      <t xml:space="preserve">Índice de liquidez corrente 
</t>
    </r>
    <r>
      <rPr>
        <b/>
        <sz val="12"/>
        <rFont val="Calibri"/>
        <family val="2"/>
        <scheme val="minor"/>
      </rPr>
      <t>(CAU/UF)</t>
    </r>
  </si>
  <si>
    <r>
      <t xml:space="preserve">Índice de inadimplência pessoa física (%)
</t>
    </r>
    <r>
      <rPr>
        <b/>
        <sz val="12"/>
        <rFont val="Calibri"/>
        <family val="2"/>
        <scheme val="minor"/>
      </rPr>
      <t>(CAU/UF)</t>
    </r>
  </si>
  <si>
    <r>
      <t xml:space="preserve">Índice de inadimplência pessoa jurídica (%)
</t>
    </r>
    <r>
      <rPr>
        <b/>
        <sz val="12"/>
        <rFont val="Calibri"/>
        <family val="2"/>
        <scheme val="minor"/>
      </rPr>
      <t>(CAU/UF)</t>
    </r>
  </si>
  <si>
    <r>
      <t xml:space="preserve">Índice de mapeamento processos (%)
</t>
    </r>
    <r>
      <rPr>
        <b/>
        <sz val="12"/>
        <rFont val="Calibri"/>
        <family val="2"/>
        <scheme val="minor"/>
      </rPr>
      <t>(CAU/UF)</t>
    </r>
  </si>
  <si>
    <r>
      <t xml:space="preserve">Índice de normatização de processos (%)
</t>
    </r>
    <r>
      <rPr>
        <b/>
        <sz val="12"/>
        <rFont val="Calibri"/>
        <family val="2"/>
        <scheme val="minor"/>
      </rPr>
      <t>(CAU/UF)</t>
    </r>
  </si>
  <si>
    <r>
      <t xml:space="preserve">Índice de automação de processos (%)
</t>
    </r>
    <r>
      <rPr>
        <b/>
        <sz val="12"/>
        <rFont val="Calibri"/>
        <family val="2"/>
        <scheme val="minor"/>
      </rPr>
      <t>(CAU/UF)</t>
    </r>
  </si>
  <si>
    <r>
      <t xml:space="preserve">Média de horas de treinamento por colaboradores e dirigentes
</t>
    </r>
    <r>
      <rPr>
        <b/>
        <sz val="12"/>
        <rFont val="Calibri"/>
        <family val="2"/>
        <scheme val="minor"/>
      </rPr>
      <t>(CAU/UF)</t>
    </r>
  </si>
  <si>
    <r>
      <t>total de iniciativas executadas</t>
    </r>
    <r>
      <rPr>
        <b/>
        <sz val="12"/>
        <rFont val="Calibri"/>
        <family val="2"/>
        <scheme val="minor"/>
      </rPr>
      <t xml:space="preserve">                                                                       </t>
    </r>
  </si>
  <si>
    <r>
      <t>total de iniciativas planejadas</t>
    </r>
    <r>
      <rPr>
        <b/>
        <sz val="12"/>
        <rFont val="Calibri"/>
        <family val="2"/>
        <scheme val="minor"/>
      </rPr>
      <t xml:space="preserve">                                                                                  </t>
    </r>
  </si>
  <si>
    <r>
      <t xml:space="preserve">Índice de satisfação interna com a tecnologia utilizada (%)
</t>
    </r>
    <r>
      <rPr>
        <b/>
        <sz val="12"/>
        <rFont val="Calibri"/>
        <family val="2"/>
        <scheme val="minor"/>
      </rPr>
      <t>(CAU/UF)</t>
    </r>
  </si>
  <si>
    <r>
      <t xml:space="preserve">Índice de satisfação externa com a tecnologia utilizada (%)
</t>
    </r>
    <r>
      <rPr>
        <b/>
        <sz val="12"/>
        <rFont val="Calibri"/>
        <family val="2"/>
        <scheme val="minor"/>
      </rPr>
      <t>(CAU/UF)</t>
    </r>
  </si>
  <si>
    <t>Indicadores selecionados pelo UF (para uso do CAU/BR)</t>
  </si>
  <si>
    <t>LEGENDA: P = PROJETO/ A = ATIVIDADE/ PE = PROJETO ESPECÍFICO / FA = FUNDO DE APOIO</t>
  </si>
  <si>
    <t>Objetivos de Desenvolvimento Sustentável</t>
  </si>
  <si>
    <t>P</t>
  </si>
  <si>
    <t>A</t>
  </si>
  <si>
    <t>PE</t>
  </si>
  <si>
    <t>P.</t>
  </si>
  <si>
    <t>A.</t>
  </si>
  <si>
    <t>PE.</t>
  </si>
  <si>
    <t>TO</t>
  </si>
  <si>
    <t>SP</t>
  </si>
  <si>
    <t>SE</t>
  </si>
  <si>
    <t>SC</t>
  </si>
  <si>
    <t>RS</t>
  </si>
  <si>
    <t>RR</t>
  </si>
  <si>
    <t>RO</t>
  </si>
  <si>
    <t>RN</t>
  </si>
  <si>
    <t>RJ</t>
  </si>
  <si>
    <t>PR</t>
  </si>
  <si>
    <t>PI</t>
  </si>
  <si>
    <t>PB</t>
  </si>
  <si>
    <t>PA</t>
  </si>
  <si>
    <t>RRT - Quantidade</t>
  </si>
  <si>
    <t>MT</t>
  </si>
  <si>
    <t>PJ - Inadimplência</t>
  </si>
  <si>
    <t>MS</t>
  </si>
  <si>
    <t>PJ - Quantidade</t>
  </si>
  <si>
    <t>MG</t>
  </si>
  <si>
    <t>PF - Inadimplência</t>
  </si>
  <si>
    <t>1.1.3 Taxas e Multas</t>
  </si>
  <si>
    <t>MA</t>
  </si>
  <si>
    <t>GO</t>
  </si>
  <si>
    <t>Quantidades e Inadimplência</t>
  </si>
  <si>
    <t>ES</t>
  </si>
  <si>
    <t>DF</t>
  </si>
  <si>
    <t>Superávit Financeiro 2020</t>
  </si>
  <si>
    <t>CE</t>
  </si>
  <si>
    <t>Encontro de Contas</t>
  </si>
  <si>
    <t>BA</t>
  </si>
  <si>
    <t>Fundo de Apoio - Plenárias Ampliadas</t>
  </si>
  <si>
    <t>AP</t>
  </si>
  <si>
    <t>Fundo de Apoio - APORTE</t>
  </si>
  <si>
    <t>AM</t>
  </si>
  <si>
    <t>CSC - SISCAF</t>
  </si>
  <si>
    <t>AL</t>
  </si>
  <si>
    <t>CSC - Atendimento</t>
  </si>
  <si>
    <t>AC</t>
  </si>
  <si>
    <t>CSC - Fiscalização</t>
  </si>
  <si>
    <t>Quantitativo</t>
  </si>
  <si>
    <t>Inadimplência</t>
  </si>
  <si>
    <t>Taxas Bancárias
(Outras Receitas)</t>
  </si>
  <si>
    <t>Manutenção</t>
  </si>
  <si>
    <t>Atendimento</t>
  </si>
  <si>
    <t>Fiscalização</t>
  </si>
  <si>
    <t>Repasse do Fundo de Apoio</t>
  </si>
  <si>
    <t>Utilização com Plenárias Ampliadas</t>
  </si>
  <si>
    <t>Aporte ao
Fundo de Apoio</t>
  </si>
  <si>
    <t>Reprogramação</t>
  </si>
  <si>
    <t>Exercícios Anteriores</t>
  </si>
  <si>
    <t>Exercício</t>
  </si>
  <si>
    <t>Demais valores a checar</t>
  </si>
  <si>
    <t>Fontes de Receitas Correntes (80%)</t>
  </si>
  <si>
    <t>Superávit financiero
apurado em 2020</t>
  </si>
  <si>
    <t>RRT</t>
  </si>
  <si>
    <t>PJ</t>
  </si>
  <si>
    <t>PF</t>
  </si>
  <si>
    <t>Taxas</t>
  </si>
  <si>
    <t>Informações para os Indicadores</t>
  </si>
  <si>
    <t>Ressarcimento</t>
  </si>
  <si>
    <t>SISCAF</t>
  </si>
  <si>
    <t>CSC</t>
  </si>
  <si>
    <t>Fundo de Apoio</t>
  </si>
  <si>
    <t>UF</t>
  </si>
  <si>
    <t>Reprogramação 
2022</t>
  </si>
  <si>
    <t>Ativos</t>
  </si>
  <si>
    <t>Potencial Pagantes</t>
  </si>
  <si>
    <t>Pessoas e Infraestrutura</t>
  </si>
  <si>
    <t>Processos Internos</t>
  </si>
  <si>
    <t>Qde.</t>
  </si>
  <si>
    <t>Part. %</t>
  </si>
  <si>
    <t>Total Iniciativas</t>
  </si>
  <si>
    <t>Atividade</t>
  </si>
  <si>
    <t>Projeto</t>
  </si>
  <si>
    <t>Projetos/Objetivos Estratégicos</t>
  </si>
  <si>
    <t>Perspectivas</t>
  </si>
  <si>
    <t>Projeto Específico</t>
  </si>
  <si>
    <t>2) Os objetivos estratégicos em âmbito nacional, foram mantidos em 2022: Fiscalização, AU como Política de Estado e Acesso da Sociedade à AU, e devem ser obrigatoriamente trabalhados.</t>
  </si>
  <si>
    <t>Objetivos Locais</t>
  </si>
  <si>
    <t>selecione abaixo</t>
  </si>
  <si>
    <t>PF - Ativos</t>
  </si>
  <si>
    <t>PF - Potencial Pagantes</t>
  </si>
  <si>
    <t>nº da coluna</t>
  </si>
  <si>
    <t>População estimada 2021</t>
  </si>
  <si>
    <t>Dados Geográficos</t>
  </si>
  <si>
    <t>População - 2021</t>
  </si>
  <si>
    <t>gerplan2022</t>
  </si>
  <si>
    <t>3) A Receita de Arrecadação Líquida (RAL) será calculada com base na Arrecadação Total, ou seja, com valores do Exercício de 2022 e Exercícios Anteriores. (Anexo 2)</t>
  </si>
  <si>
    <t>4) Vedada a inobservância de aplicação dos percentuais mínimo e máximo, com exceção da Capacitação (Anexo 2).</t>
  </si>
  <si>
    <t>5) Os órgãos deliberativos dos CAU/UF poderão, mediante as justificativas próprias, flexibilizar a aplicação de recursos mínimos e máximos em Capacitação na Programação do Plano de Ação e Orçamento de 2022. (Anexo 2)</t>
  </si>
  <si>
    <t>6) O valor da Reprogramação 2021 deve ser igual ao valor da última Reprogramação APROVADA 2021, ou seja, sem transposição.</t>
  </si>
  <si>
    <t>7) Para fins de manter a padronização deste documento:
- Não alterar cores, fórmulas e formatações no modelo;
- No preenchimento das células utilizar letras maiúsculas apenas em siglas e no começo da frase.</t>
  </si>
  <si>
    <t>8) Atentar as orientações em amarelo em cada aba da Planilha.</t>
  </si>
  <si>
    <t>9) Não reexibir e alterar as abas ocultas, são para uso posterior da GERPLAN e auxiliarão na elaboração dos Pareceres da Programação 2022.</t>
  </si>
  <si>
    <r>
      <t xml:space="preserve">Orientação: As células sinalizadas, em cinza, são fórmulas e não devem ser modificadas. Verificar os comentários colocando o cursor na célula correspondente, no cabeçalho. </t>
    </r>
    <r>
      <rPr>
        <b/>
        <sz val="12"/>
        <color theme="1"/>
        <rFont val="Calibri"/>
        <family val="2"/>
        <scheme val="minor"/>
      </rPr>
      <t>Caso seja necessário aumentar o número de linhas, favor verificar a continuidade das fórmulas. 
O enquadramento aos Objetivos de Desenvolvimento Sustentável (ODS) é facultativo. Cabe ressaltar que o aporte ao CSC e o custeio da Participação do Presidente nas Plenárias Ampliadas, para os CAU/Básicos, devem ser custeados pelo Fundo de Apoio, obedecendo as Resoluções 119 e 126 e a Proposta 02/2021 - CG-FA.</t>
    </r>
  </si>
  <si>
    <t>-</t>
  </si>
  <si>
    <t>Manutenção e desenvolvimento das atividades da presidência</t>
  </si>
  <si>
    <t>Cumprir as competências do cargo, conforme determina o Regimento Interno, entre elas representar o CAU/MS e as demandas do estado junto ao CAU/BR.</t>
  </si>
  <si>
    <t>Comunicação Institucional</t>
  </si>
  <si>
    <t>Promover a melhoria da imagem do CAU/MS e garantir a divulgação das informações à sociedade.</t>
  </si>
  <si>
    <t>Patrocínio</t>
  </si>
  <si>
    <t>Promover a produção e a difusão do conhecimento do exercício profissional.</t>
  </si>
  <si>
    <t>Assistência Técnica</t>
  </si>
  <si>
    <t>Capacitar profissionais em programas de Assistência Técnica nos moldes da Lei nº 11.888/2008, bem como atender as necessidades de comunidades carentes.</t>
  </si>
  <si>
    <t>Ações do CEAU/MS</t>
  </si>
  <si>
    <t>Atender ao caráter propositivo e consultivo do órgão junto ao Conselho de Arquitetura e Urbanismo do Mato Grosso do Sul, através de discussões e manifestações sobre assuntos de interesse da formação e exercício profissional e atuar em estreita parceria com as entidades profissionais de arquitetura e urbanismo.</t>
  </si>
  <si>
    <t>Fortalecimento e valorização da CPUA/MS. Ações parlamentares, como análise e proposição de projetos de lei no âmbito da política urbana.</t>
  </si>
  <si>
    <t>Centro de Serviços Compartilhados - Atendimento</t>
  </si>
  <si>
    <t>Centro de Serviços Compartilhados - Fiscalização</t>
  </si>
  <si>
    <t>Reserva de Contingência</t>
  </si>
  <si>
    <t>Suportar ações que não estão previstas na programação do Plano de Ação.</t>
  </si>
  <si>
    <t>Manutenção e aprimoramento das atividades do CAU/MS</t>
  </si>
  <si>
    <t>Buscar atender todas as necessidades básicas, operacionais e funcionais do CAU/MS.</t>
  </si>
  <si>
    <t>Aquisição de bens móveis e estruturação da sede do CAU/MS</t>
  </si>
  <si>
    <t>Estruturar e aperfeiçoar a sede do CAU/MS.</t>
  </si>
  <si>
    <t>Fiscalização do Exercício Profissional no estado de Mato Grosso do Sul.</t>
  </si>
  <si>
    <t>Valorizar e proteger o Exercício Profissional do Arquiteto e Urbanista do MS.</t>
  </si>
  <si>
    <t>Manutenção das reuniões ordinárias e extraordinárias das comissões e do Plenário.</t>
  </si>
  <si>
    <t>Estruturar, equipar, treinar e aperfeiçoar as Comissões e seus membros.</t>
  </si>
  <si>
    <t>Capacitação de quadro efetivo.</t>
  </si>
  <si>
    <t>Aperfeiçoar o Quadro Efetivo do CAU/MS</t>
  </si>
  <si>
    <t>Ações da CEP/MS</t>
  </si>
  <si>
    <t>Valorização Profissional no Estado de MS.</t>
  </si>
  <si>
    <t>Ações da CFA/MS</t>
  </si>
  <si>
    <t>Realizar reuniões ordinárias junto aos membros da CFA e demais interessados, para análise e acompanhamento das prestações de conta do CAU/MS</t>
  </si>
  <si>
    <t>Ações da CED/MS</t>
  </si>
  <si>
    <t>Buscar manter e aprimorar a Ética e Disciplina dentro da Arquitetura e Urbanismo do MS.</t>
  </si>
  <si>
    <t>Ações da CEF/MS</t>
  </si>
  <si>
    <t>Buscar desenvolver ações em prol do Ensino e Formação do curso de Arq. e Urb. em MS</t>
  </si>
  <si>
    <t>Garantir a representação do CAU/MS em viagens junto ao Fórum, Plenárias Ampliadas e nos grupos de discussão de políticas públicas em prol da arquitetura e urbanismo.</t>
  </si>
  <si>
    <t>Fortalecer a imagem do conselho e permitir que as ações da autarquia sejam transparentes e alcancem a sociedade.</t>
  </si>
  <si>
    <t>Buscar consolidar a imagem do CAU/MS e o seu compromisso com o fortalecimento da arquitetura e urbanismo.</t>
  </si>
  <si>
    <t>Profissionais capacitados para atuarem nesse nicho de mercado, para prestar atendimento de qualidade para a população de baixa renda.</t>
  </si>
  <si>
    <t>Realizar reuniões para discussões de temas relevantes a sociedade e aos arquitetos e urbanistas do Mato Grosso do Sul.</t>
  </si>
  <si>
    <t>Ações da CPUA/MS</t>
  </si>
  <si>
    <t>Implementação do Plano de Trabalho da comissão.</t>
  </si>
  <si>
    <t>Presidência</t>
  </si>
  <si>
    <t>Manter os serviços compartilhados considerados essenciais para as atividades relacionadas ao atendimento.</t>
  </si>
  <si>
    <t>Manter os serviços compartilhados considerados essenciais para as atividades relacionadas a fiscalização.</t>
  </si>
  <si>
    <t>Contribuição à sustentabilidade financeira dos CAU/UF.</t>
  </si>
  <si>
    <t>Suprir situações sem previsão no Plano de Ação.</t>
  </si>
  <si>
    <t>Necessidades atendidas do CAU/MS de maneira eficiente e com agilidade.</t>
  </si>
  <si>
    <t>Sede do CAU/MS estruturada de forma moderna e inovadora para melhor atender a sociedade.</t>
  </si>
  <si>
    <t>Gerência Administrativa e Financeira</t>
  </si>
  <si>
    <t>Valorização do Exercício Profissional da Arquitetura e Urbanismo de Mato Grosso do Sul perante a sociedade.</t>
  </si>
  <si>
    <t>Gerência de Fiscalização</t>
  </si>
  <si>
    <t>Buscar atendimento com eficiência as Comissões e Plenário, bem como os profissionais de Arquitetura e Urbanismo de MS.</t>
  </si>
  <si>
    <t>Secretaria Geral</t>
  </si>
  <si>
    <t>Quadro Efetivo do CAU/MS capacitado para melhor atender os profissionais e a sociedade.</t>
  </si>
  <si>
    <t>Disseminação do conhecimento a respeito do Exercício Profissional da Arquitetura e Urbanismo de MS.</t>
  </si>
  <si>
    <t>Promover ações em prol da Ética e da Disciplina entre os profissionais de Arq. e Urb. de MS.</t>
  </si>
  <si>
    <t>Aprimorar e adequar ações em prol do Ensino e Formação dos Arquitetos e Urbanistas de MS.</t>
  </si>
  <si>
    <t>CAU/MS</t>
  </si>
  <si>
    <t>ATHIS</t>
  </si>
  <si>
    <t xml:space="preserve">Garantir que famílias com renda de até três salários mínimos, em áreas urbanas e rurais, recebam assistência técnica pública e gratuita, prestada por profissionais habilitados para a elaboração de projetos, acompanhamento e execução de obras necessárias para a edificação, reforma, ampliação ou regularização fundiária de suas moradias. </t>
  </si>
  <si>
    <t>Assegurar a construção de moradias em áreas adequadas em conformidade com a legislação urbanística e ambiental, promovendo em pequena escala a construção civil e melhorando a qualidade de vida da população.</t>
  </si>
  <si>
    <t>Cumprir a Resolução nº 71, de 24 de janeiro de 2014.</t>
  </si>
  <si>
    <t>Cumprir a Resolução de nº 119, de 19 de agosto de 2016.</t>
  </si>
  <si>
    <t>Cumprir a Resolução nº nº 71, de 24 de janeiro de 2014.</t>
  </si>
  <si>
    <t>Comissão de Exercício Profissional</t>
  </si>
  <si>
    <t>Comissão de Finanças e Administração</t>
  </si>
  <si>
    <t>Comissão de Ética e Disciplina</t>
  </si>
  <si>
    <t>Comissão de Ensino e Formação</t>
  </si>
  <si>
    <t>CAU/UF:  CAU/MS</t>
  </si>
  <si>
    <t xml:space="preserve">A custear com Recursos do Superávit Financeiro (R$)
 (E) </t>
  </si>
  <si>
    <t>Buscar acompanhar e fiscalizar os procedimentos financeiros e administrativos e desenvolvidos dentro do CAU/MS, assim como capacitar seus respectivos Conselheiros e Suplentes para o Exercício de suas funções junto ao CAU/MS e a sociedade no Exercício de 2022.</t>
  </si>
  <si>
    <t>"Moradia Digna: Garantia de um Direito Social"</t>
  </si>
  <si>
    <t>contagem</t>
  </si>
  <si>
    <t>CAU MS apresentou metas para 14 indicadores.</t>
  </si>
  <si>
    <t>PLANO DE AÇÃO - REPROGRAMAÇÃO  2022</t>
  </si>
  <si>
    <t>Programação
 2022
 R$ (A)</t>
  </si>
  <si>
    <t>Reprogramação 2022</t>
  </si>
  <si>
    <t>Execução Jan/Maio
 (B)</t>
  </si>
  <si>
    <t>Projetado Jun/Dez
 (C )</t>
  </si>
  <si>
    <t>Reprogramação 2022
 (D)</t>
  </si>
  <si>
    <t xml:space="preserve">Variação (2022/2022) </t>
  </si>
  <si>
    <t xml:space="preserve"> Valor (R$)
(F=D-A)</t>
  </si>
  <si>
    <t>% 
(D= F/A *100)</t>
  </si>
  <si>
    <t>AT/N/R/E/C</t>
  </si>
  <si>
    <t>AT</t>
  </si>
  <si>
    <t>N</t>
  </si>
  <si>
    <t>R</t>
  </si>
  <si>
    <t>E</t>
  </si>
  <si>
    <t>C</t>
  </si>
  <si>
    <t>PREENCHIMENTO FACULTATIVO: Anexo 4 - Quadro Descritivo de Ações e Metas do Plano de Ação - Reprogramação 2022</t>
  </si>
  <si>
    <t xml:space="preserve">As informações devem ser transcritas para Quadro Geral. As células sinalizadas, em cinza, são fórmulas e não devem ser modificadas.
OBS: As ações estratégias são específicas de cada objetivo estratégico. A opção "Não se aplica" deve ser utilizada quando a ação  descrita não faz parte do rol das "Ações Estratégicas Prioritárias". </t>
  </si>
  <si>
    <t>Denominação do Projeto ou Atividade :</t>
  </si>
  <si>
    <t xml:space="preserve"> </t>
  </si>
  <si>
    <t>Ação</t>
  </si>
  <si>
    <t>Custo da Ação</t>
  </si>
  <si>
    <t xml:space="preserve">Fundo de Apoio </t>
  </si>
  <si>
    <t>Metas Físicas</t>
  </si>
  <si>
    <t>Programação 
2022
(A)</t>
  </si>
  <si>
    <t>Reprogramação ordinária 2022</t>
  </si>
  <si>
    <t>Variação%
(E=D/A)</t>
  </si>
  <si>
    <t>A custear com Recursos do Fundo de Apoio (R$) 
(F)</t>
  </si>
  <si>
    <t>% Utilização do 
Fundo de Apoio 
(G=F/D)</t>
  </si>
  <si>
    <t>Meta da Ação  (Quant.)</t>
  </si>
  <si>
    <t>Descrições das Ações</t>
  </si>
  <si>
    <t>Ações Estratégicas Prioritárias</t>
  </si>
  <si>
    <t>Execução 
01 Jan a 31 Maio (B)</t>
  </si>
  <si>
    <t>Projetado 
01 Jun a 31 Dez (C )</t>
  </si>
  <si>
    <t>Proposta de Reprogramação 2022 (D=B+C)</t>
  </si>
  <si>
    <t xml:space="preserve">EXEMPLO </t>
  </si>
  <si>
    <t>Capital</t>
  </si>
  <si>
    <t xml:space="preserve">Não </t>
  </si>
  <si>
    <t>Orientações de Preenchimento do Anexo 4.Descritivo</t>
  </si>
  <si>
    <r>
      <t>1. Denominação do Projeto ou Atividade : Nome da iniciativa estratégica de acordo com o Quadro Geral.
2. Metas Físicas: bem ou serviço qualificado e quantificado resultante da execução da ação. Para efeito de padronização, as metas são organizadas em dois conjuntos
a) Meta da ação: consiste no quantitativo da ação. 
b) Descrição das ações: descrevem as iniciativas especificas que devem ser executadas dentro de um projeto ou de uma atividade para produzir os resultados estabelecidos. A ação deve transmitir com clareza a sua finalidade, conteúdo e forma de implementação (o que vai ser feito, por que será feito, onde será feito, quando será feito, como vai ser feito e com que finalidade, por quem será feito e quanto vai custar). Exemplo: Realização de cursos de capacitação no SICCAU. 
c) Ações Estratégicas Prioritárias: selecionar as ações que melhor se enquadram com o objetivo geral. A opção "Não se aplica" deve ser utilizada quando a ação descrita não faz parte do rol das "Ações Estratégicas Prioritárias". As ações selecionadas devem respeitar as  correlações com os objetivos estratégicos, conforme detalhamento na aba "Ações Estratégicas-Descrição".
3. Programação 2022: Considerar os valores aprovados vigentes na Programação do Plano de Ação 2022, de acordo com o quadro geral.
4. Reprogramação 2022: Considerar os valores executados até a data de corte com os valores projetados, de acordo com o quadro geral.
5. A custear com Recursos do Fundo de Apoio: Informar se o projeto ou atividade será financiada por recursos oriundos do fundo de apoio dos CAU/UF, apenas para os CAU/Básicos. Atenção: Cabe salientar que os CAU Básico, na elaboração de sua Reprogramação para 2022, deverão observar com maior rigor todos os procedimentos e estratégias estabelecidas nas Diretrizes e na</t>
    </r>
    <r>
      <rPr>
        <sz val="20"/>
        <color rgb="FFFF0000"/>
        <rFont val="Calibri"/>
      </rPr>
      <t xml:space="preserve"> Resolução nº 119, valendo ressaltar “Art. 6° Os recursos provenientes do Fundo de Apoio deverão ser utilizados em estrita conformidade com o Plano de Ação aprovado, sendo vedada a sua utilização para despesas de capital”. Vale ressaltar também  que a participação nas reuniões plenárias ampliadas e o valor do CSC devem ser custeados pelo Fundo de Apoio.</t>
    </r>
    <r>
      <rPr>
        <sz val="20"/>
        <color theme="1"/>
        <rFont val="Calibri"/>
      </rPr>
      <t xml:space="preserve">
6. % Utilização do Fundo de Apoio: representatividade da utilização do fundo para custear a ação.</t>
    </r>
  </si>
  <si>
    <t>COMPRA DE 02 (DUAS) CÂMERAS DE MONITORAMENTE ELETRÔNICO EXTERNAS, MODELO VHD HDCVI 1220B FULL COLOR, COM MATERIAIS DE INFRAESTRUTURA PARA A INSTALAÇÃO JÁ INCLUSOS, COMO CABOS, CONECTORES, CANALETAS E DEMAIS EQUIPAMENTOS NECESSÁRIOS, TENDO EM VISTA A CONSTATAÇÃO DE ALGUNS "PONTOS CEGOS" NAS DEPENDÊNCIAS EXTERNAS DO CONSELHO DE ARQUITETURA E URBANISMO DE MATO GROSSO DO SUL (CAU/MS), MAIS PRECISAMENTE NA ESQUINA DAS RUAS DOUTOR FERREIRA COM A RUA GENERAL MELO, PROCURANDO ASSIM IMPOSSIBILITAR A AÇÃO DE VÂNDALOS NO LOCAL (DEPREDAÇÕES, PIXAÇÕES E DEMAIS ATOS DE VANDALISMO)</t>
  </si>
  <si>
    <t xml:space="preserve">AQUISIÇÃO DE: 02 (DOIS) NOTEBOOKs, MARCA DELL, MODELO VOSTRO 3510, COM PROCESSADORES INTEL i7-1165G, 11ª GERAÇÃO, COM 8 GB DE MEMÓRIA RAM CADA, COM PLACA DE VÍDEO INTEGRADA E SSD DE 256 GB, ALÉM DE PLACA DE REDE ETHERNET 10/100/1000, JÁ COM WINDOWS 10 PRÓ - PORTUGUÊS INSTALADO (COM POSSIBILIDADE PARA ATUALIZAÇÃO PARA O WINDOWS 11 PRO), E AMBOS COM MONITORES DE 15" POLEGADAS, QUE SERÃO UTILIZADOS PELOS DOIS AGENTES DE FISCALIZAÇÃO DO CONSELHO DE ARQUITETURA E URBANISMO DE MATO GROSSO DO SUL (CAU/MS); 05 (CINCO) NOTEBOOKs, MARCA DELL, MODELO VOSTRO 3510G, COM PROCESSADORES INTEL i5-1035, 10ª GERAÇÃO, TAMBÉM COM 8 GB DE MEMÓRIA RAM CADA, COM PLACA DE VÍDEO INTEGRADA E SSD DE 256 GB, ALÉM DE PLACA DE REDE ETHERNET 10/100/1000, JÁ COM WINDOWS 10 PRÓ - PORTUGUÊS DEVIDAMENTE INSTALDO (COM POSSIBILIDADE PARA ATUALIZAÇÃO PARA O WINDOWS 11 PRO), TODOS COM MONITORES DE 15" POLEGADAS, QUE SERÃO UTILIZADOS PELOS NOVOS FUNCIONÁRIOS DO CAU/MS, E; 04 (QUATRO) MONITORES DELL S2421HN, DE 24" POLEGADAS CADA UM, COM RESOLUÇÃO 16:9, MONITORES COLOR HD, DE 110 VOLTS, QUE SERÃO UTILIZADOS PELOS NOVOS FUNCIONÁRIOS DO CAU/MS, E TAMBÉM SERVIRÃO DE REPOSIÇÃO DE OUTROS EQUIPAMENTOS QUE JÁ NÃO POSSUEM MAIS SERVENTIA. </t>
  </si>
  <si>
    <t>Aquisição de veículo automóvel do tipo passeio para atendimento aos setores de Fiscalização e Atendimento, em deslocamentos realizados essencialmente no Estado de Mato Grosso do Sul, conforme plano de viagem.</t>
  </si>
  <si>
    <t>Elaborar e publicar edital para a realização de convênios ou parcerias com ONG ou cooperativas, com a finalidade de contratar arquitetos e urbanistas para promoverem assistência técnica pública e gratuita, com elaboração de projetos, acompanhamento e execução de obras para famílias com renda de até três salários mínimos. Custos a considerar: celebração de convênio.</t>
  </si>
  <si>
    <t>Contratação de consultoria para elaboração de um plano estratégico de implementação da Assistência Técnica em Habitação de Interesse Social – ATHIS, nos moldes da Lei 11.888/2008, para ser aplicado no Estado de Mato Grosso do Sul, com a possibilidade de um case já aplicado ao fim da contratação.</t>
  </si>
  <si>
    <t>Encontros entre os membros da CPUA/MS e agente públicos na capital e no interior do estado para tratar de temas específicos de ATHIS. Custos a considerar: diárias e ressarcimentos dos conselheiros e funcionários.</t>
  </si>
  <si>
    <t>Capacitação do quadro efetivo</t>
  </si>
  <si>
    <t>Participação do quadro de pessoal - conselheiro e funcionários (um ou dois em cada evento) de todos os setores em programas de capacitação, preferencialmente online, como seminários, palestras e oficinas, para assim melhorar a prestação de serviços e aplicar novas ferramentas e métodos nos processos internos do CAU/MS. Estimular os funcionários a realizarem cursos em suas áreas, para assim agregar valor nas atividades que exercem. Custos a serem considerados: diárias e passagens aéreas e valores de cursos e pós-graduação.</t>
  </si>
  <si>
    <t>Coberturas e divulgação dos assuntos de destaque das reuniões das comissões e das plenárias ordinárias mensais (de acordo com o calendário aprovado) e das possíveis reuniões extraordinárias, dando transparência e visibilidade às ações realizadas pelos membros. Para publicação no site e nas redes sociais do conselho.</t>
  </si>
  <si>
    <t>Manutenção do mailing jornalístico e envio de releases, com o intuito de manter proximidade com a imprensa local, publicação também nas plataformas digitais do conselho.</t>
  </si>
  <si>
    <t>Elaboração de textos, matérias, artigos ou notas disponibilizadas quinzenalmente ou conforme a demanda, para tornar pública ações do conselho e da presidência com publicação no site do CAU/MS.</t>
  </si>
  <si>
    <t>Elaboração de relatórios para avaliar e mensurar o impacto das publicações do conselho em suas mídias e assim poder definir melhores estratégias para este objetivo. Os relatórios serão encaminhados à equipe técnica do planejamento, bem como para os gestores.</t>
  </si>
  <si>
    <t>Atualizações mensais do portal da transparência, inserindo folha de pagamento, balanços, metas, editais, relatórios etc.</t>
  </si>
  <si>
    <t>Pagamentos mensais de salários, encargos e benefícios  para a analista de comunicação, suprindo assim necessário para manter o funcinamento do setor dentro do conselho</t>
  </si>
  <si>
    <t>Elaborar textos com imagens, quinzenalmente, para melhorar a comunicação visual do CAU com o público, aproximando a autarquia ao seu público alvo.</t>
  </si>
  <si>
    <t>Contratação de empresas de publicidade para divulgar temas como: valorização profissional, dia do arquiteto, dia mundial da arquitetura. Considerar a divulgação também em jornais de grande circulação, rádios e emissoras de tevê.</t>
  </si>
  <si>
    <t>Inserções de matéria de interesse geral em veículos de grande circulação, como Diário Oficial e Jornais locais, preferencialmente o primeiro.</t>
  </si>
  <si>
    <t>Elaboração de vídeos institucionais sobre o conselho e suas comissões, abordando sua composição, atribuições e temas específicos</t>
  </si>
  <si>
    <t>Outdoors nas quatro maiores cidades do Estado em homenagem ao dia do arquiteto e urbanista</t>
  </si>
  <si>
    <t>Assegurar a eficácia no atendimento e no relacionamento com os Arquitetos e Urbanistas e a sociedade</t>
  </si>
  <si>
    <t>Repasses mensais, através de pagamento de boleto ao CAU/BR, para atender os serviços de TAQ e 0800, bem como os custos salariais com a equipe RIA e o Fundo de Reserva do CSC decorrente, bem como os serviços considerados essenciais para funcionamento das atividades ao atendimento dos profissionais registrados no CAU/MS. Cumprindo assim a Resolução nº 71, de 24 de janeiro de 2014.</t>
  </si>
  <si>
    <t>Repasses mensais realizados através de pagamento de boleto para o funcionamento dos serviços compartilhados essenciais para o funcionamento das atividades relativas a fiscalização. Cumprindo o que determina a Resolução de nº 71, de 24 de janeiro de 2014.</t>
  </si>
  <si>
    <t>Assegurar a eficácia no relacionamentoe comunicação com a sociedade</t>
  </si>
  <si>
    <t>Folha de pagamento de 08 funcionários (concursados e comissionados) que assessoram e realizam as ações de fiscalização, sendo eles 1 gerente, 2 fiscais, 1 procurador jurídico, 1 assessor jurídico e 2 auxiliares fiscais), assim como a montagem de processos e atendem profissionais para assim agilizar e suprir as necessidades do exercício fiscalizatório do conselho.</t>
  </si>
  <si>
    <t xml:space="preserve">Fiscalização de obras mensalmente em Campo Grande, seguindo roteiro estabelecido internamente. A visita será realizada por pelo menos um agente fiscal e um auxiliar fiscal. </t>
  </si>
  <si>
    <t>Envio de corresponsdências via AR, preferencialmente o encaminhamento é feito por e-mail, mas esta é uma alternativa de encaminhamento caso a primeira seja frustada. A frequencia de envio é semanal, sendo remetidos ofícios, boletos, notificações, autos de infração. Ainda como alternativa de contato há a previsão de 10 publicações no Diário Oficial do estado.</t>
  </si>
  <si>
    <t>Renovações de Termos de Cooperação Técnica com os municípios de MS.</t>
  </si>
  <si>
    <t>Remuneração de três estagiários da área de arquitetura e urbanismo e direito, para auxiliar na elaboração de documentos e agilizar os trâmites dos processos.</t>
  </si>
  <si>
    <t>Gastos com eventos, feiras ou congressos, serviços de apoio administrativo, manutenção e conservação de veículos e despesas miúdas de pronto pagamento.</t>
  </si>
  <si>
    <t xml:space="preserve">Viagens mensais ao interior, prioritariamente para Dourados, Três Lagoas e Naviraí visando ações de fiscalização e de atendimento. Custos previstos: diárias, ressarcimento, aluguel de local para o atendimento ao público. </t>
  </si>
  <si>
    <t xml:space="preserve">Palestras sobre exercício profissional ministradas por um conselheiro ou um funcionário da fiscalização a serem realizadas em Dourados, Corumbá, Ponta Porã, Coxim, São Gabriel do Oeste e Três Lagoas (MÉDIA 2 PARTICIPANTES para ministrar), concomitante com a ação fiscalizatória. Quantidade de participantes previstos - 30 por evento. Custo a ser considerado: aluguel de um local. </t>
  </si>
  <si>
    <t>Escolha de um arquiteto e urbanista em cada cidade do estado para cooperarem tecnicamente com a fiscalização, sem vínculo empregatício.</t>
  </si>
  <si>
    <t>Confecção de folders orientativos, cartilhas técnicas (essa especificamente com temas relacionados a condomínios, sendo entregue cartilha impressa aos síndicos e ficando disponível digitalmente aos arquitetos e urbanistas), outdoors e material puclicitários para descentralizar a informação e assim disseminar o conhecimento por todo estado de forma física e virtual (nas plataformas digitais do conselho)</t>
  </si>
  <si>
    <t>Manutenção e conservação dos três veículos do conselho e que estão à serviço da fiscalização.</t>
  </si>
  <si>
    <t>Repasses mensais realizados através de pagamento de boleto, em que o CAU/MS contribui para equilibrar as receitas e despesas dos CAU/UF cuja arrecadação seja insuficiente para a manutenção de suas atividades. Cumprindo assim a Resolução de nº 119, de 19 de agosto de 2016.</t>
  </si>
  <si>
    <t>Gerência Geral</t>
  </si>
  <si>
    <t>Pagamentos de impostos - IPTU e IPVA, taxas ao banco sobre os boletos emitidos, taxas de emissão de cheques, liberação de float referentes as despesas de pessoal, seguros de bens móveis e imóveis e indenizações trabalhistas.</t>
  </si>
  <si>
    <t>Despesas mensais com material de expediente, material de limpeza, copa e cozinha, compra de bandeiras para a nova sede.</t>
  </si>
  <si>
    <t>Pagamento de despesas mensais com energia, água, instalações e configurações, segurança predial entre outros.</t>
  </si>
  <si>
    <t>Diárias de funcionários para viagens ao interior para atendimento ao público local.</t>
  </si>
  <si>
    <t>Remuneração de estagiário</t>
  </si>
  <si>
    <t xml:space="preserve">REFORMAS NECESSÁRIAS NA VIGA PRINCIPAL DA PENDURAL DA TESOURA NO MADEIRAMENTO DO TELHADO, VIGA ESTA QUE CRUZA A SECRETARIA GERAL DO CAU/MS E O RESPECTIVO DEPARTAMENTO JURÍDICO, TENDO A MESMA APRESENTADO DOIS PONTOS DE CISALHAMENTO EM CIMA DAS PAREDES DO CORREDOR CENTRAL DA ENTIDADE. COMPRA DE MATERIAL NOS TERMOS DO PARECER TÉCNICO Nº 9/2022/DIVTEC IPHAN-MS/IPHAN-MS, O QUAL APROVOU O PROJETO EXECUTIVO E INÍCIO DAS OBRAS DE REPARO NA ESTRUTURA DO TELHADO. DISPENSA DE LICITAÇÃO, EM RAZÃO DO VALOR, CONFORME DISPOSIÇÃO DO ART. 24, INCISO II, DA LEI Nº 8.666/93, COM AS ALTERAÇÕES DO DECRETO Nº 9.412/2018, CONFORME ANÁLISE DA ASSESSORIA JURÍDICA DO CAU/MS, EM 06 DE JULHO DE 2022. </t>
  </si>
  <si>
    <t>Folhas de pagamento mensal de 06 funcionários, distribuídos entre os setores financeiro, contábil e tecnologia da informação (1 gerente geral, 1 TI, 1 contador, 1 assessor financeiro e 1 assessora de secretaria) . Considerando gratificações, 13º salário, férias, horas extras, vale alimentação, vale transporte, entre outros.</t>
  </si>
  <si>
    <t>REFORMA NECESSÁRIA PARA ADEQUAÇÃO DE IMÓVEL - AO LADO DA SEDE DO CAU/MS - SOB A FORMA DE UTILIZAÇÃO ONEROSA, SENDO DESTINADA A INSTALAÇÃO E AO FUNCIONAMENTO DE ALGUNS SETORES ADMINISTRATIVOS DO CESSIONÁRIO.</t>
  </si>
  <si>
    <t>Reuniões Plenárias ordinárias. Custos a considerar: despesas com alimentação, ressarcimento e diárias de conselheiros, horas extras de funcionários necessários para o andamento pleno da reunião.</t>
  </si>
  <si>
    <t>Atendimentos aos arquitetos e urbanistas, em solicitações tais como 400 solicitações de registro provisório ou definitivo de pj ou pf, 150 atendimentos relacionados ao rrt, 70 solicitações de RRT extemporâneo,
53 solicitações de interrupção de registro - pj e pf, 06 solicitações de desconto de pj, entre outros</t>
  </si>
  <si>
    <t>Atendimento via whatsapp para atender ao público em geral para tirar dúvidas e pedidos pedidos de informação.</t>
  </si>
  <si>
    <t>Folha de pagamento de 05 funcionários (concursados e comissionados) que assessoram as comissões e realizam o trâmite dos processos, encaminhamento de pareceres, agendamento de audiências, elaboração de atas e súmulas, sendo eles 1 gerente admnistrativa, 2 assessores técnicos e 1 coordenadora de Atendimento.</t>
  </si>
  <si>
    <t>Editais de patrocínio para apoiar financeiramente a viabilização de ações de parceiros na realização de eventos que busquem valorizar o exercício da arquitetura e urbanismo. Período: semestral. A habilitação jurídica e o julgamento das propostas serão realizadas pela Comissão Especial de Concessão de Patrocínio,composta por no mínimo três e no máximo cinco conselheiros estaduais, um membro do jurídico e um assessor técnico. Custos: valor das cotas de patrocínio.</t>
  </si>
  <si>
    <t>Participação em plenárias ampliadas, fórum de presidentes e seminários dos mais diversos temas em outros estados.</t>
  </si>
  <si>
    <t>Participações em lives bimestrais relacionadas ao exercício profissional, apresentação do conselho e ética e disciplina, através das plataformas de parceiros ou das do CAU/MS. Média de 89 visualizações após um ano, por evento.</t>
  </si>
  <si>
    <t xml:space="preserve">Representantes do CAU/MS em conselhos públicos, tanto em nível estadual quanto municipal, sendo eles Conselho Municipal de Desenvolvimento Urbano de Campo Grande/MS - CMDU; Conselho Municipal de Saneamento Básico da Prefeitura de Dourados/MS e Junta de Recursos Fiscais - JURFIS. </t>
  </si>
  <si>
    <t>Segunda Semana do Meio Ambiente do CAU/MS: realização de lives com arquitetos e convidados do Brasil, para falar sobre os seguintes temas: meio ambiente e paisagismo, gestão de cidades e gestão sustentável dos resíduos da construção civil. Público-alvo: toda sociedade, com estimativa de mais de 200 visualizações após um ano de publicação dos encontros no canal do Youtube do CAU/MS.</t>
  </si>
  <si>
    <t>Viagens ao interior (Dourados, Três Lagoas, Corumbá e Ponta Porã) para a realização de palestras com profissinais sobre o exercício da profissão e esclarecimentos sobre o funcionamento do conselho, principalmente para os gestores públicos. A ida será de um funcionário ou conselheiro, por um dia. Público: 50 pessoas por evento. Custos a serem considerados: 01 diária + ressarcimento, aluguel de local.</t>
  </si>
  <si>
    <t>Viagens ao interior (Dourados, Três Lagoas e Jardim) para a realização de palestras com acadêmicos de todos os semestres de arquitetura e urbanismo, com a participação de um conselheiro ou funcionário indicado pelo gestor, com um dia de duração e realização nas próprias universidades. Público: 30 pessoas por evento. Custos a serem considerados: 01 diárias + ressarcimento.</t>
  </si>
  <si>
    <t>Suporte financeiro ao CAU/MS em ações que não estão programadas no plano, ou seja, em casos emergenciais.</t>
  </si>
  <si>
    <t>Colegiado Permanente com Participação das Entidades Estaduais dos Arquitetos e Urbanistas</t>
  </si>
  <si>
    <t>11 reuniões ordinárias do CEAU/MS, com a participação de cinco membros, dentre eles: coordenador (a) CEP/MS, coordenador (a) CEF/MS, representante do IAB/MS, representante, ABAP/MS e representante SINDARQ/MS. Discutir temas de interesse da formação e do exercício profissional e atuar em estreita parceria com as entidades profissionais de arquitetura e urbanismo. As reuniões ocorrerão online preferencialmente.</t>
  </si>
  <si>
    <t>Desenvolvimento de conteúdos para palestras e filmes sobre as entidades de Arquitetura e Urbanismo, Comissões e o CAU. Média de 90 visualizações após um ano.</t>
  </si>
  <si>
    <t>Produção de vídeos explicativos sobre entidades de arquitetura e urbanismo, comissões e o CAU para utilização em palestras, sites. Média de 90 visualizações após um ano.</t>
  </si>
  <si>
    <t>Seminário com o objetivo de divulgar as atribuções e competência do CEAU para futuros formandos, professores e coordenadores dos cursos. Com a participação preferencial de um integrante representando o colegiado. A ação será realizada on-line e tem como intuito atingir ao menos 40 pessoas em cada rodada de conversa. Essa ação será realizada juntamente com a CEP e CEF.</t>
  </si>
  <si>
    <t>Seminário CEAU/MS: Legislação - Evento preferencialmente presencial realizado no segundo semestre para os profissionais e acadêmicos de arquitetura e urbanismo. Previsão de 100 pessoas, com um público total de 500 profissionais, já que o evento será gravado e disponibilizado nas plataformas digitais do CAU/MS. Custos a serem considerados: montagem, diagramação e confecção do guia prático, além de aluguel do espaço, equipamentos e pagamento de diária de 01 palestrante.</t>
  </si>
  <si>
    <t>Seminário CEAU/MS: Atribuição profissional - Evento on-line no segundo semestre, com foco no exercício profissional. A previsão de 250 participantes - capacidade máxima suportada pela plataforma MEET. O público alvo são os profissionais já formados em arquitetura e urbanismo, para assim debaterem as atribuições técnicas da profissão e desenharem os novos rumos da atividade. Custos a serem considerados: montagem, diagramação e confecção do caderno com os resultados da ação.</t>
  </si>
  <si>
    <t>Ajuda de custos na participação de membros do CEAU/MS em encontros, eventos nacionais. Despesas com diárias e/ou passagens</t>
  </si>
  <si>
    <t>Produção de vídeos explicativos sobre entidades de arquitetura e urbanismo, comissões que integram o colegiado e sobre o próprio CAU para utilização em palestras, sites. Conteúdo: cada vídeo será direcionado para detalhar como funcionam os membros e entidades que compõem o CEAU/MS - sobre as entidades seu funcionamento, sua visão, missão e valores, dos outros membros suas competências/atribuições, ao fim de cada vídeo será explicada a relevância da existência do colegiado para o exercício da arquitetura e urbanismo no estado. A divulgação será feita nas redes sociais do CAU/MS, bem como nas mídias das entidades, a duração de cada vídeo será de dois e quatro minutos. Depesas previstas: contratação de agência para elaborar os vídeos. Prazo: dois meses para elaboração dos vídeos. Como os materiais serão divulgados online os vídeos poderão ser acessados a qualquer momento. Média de 90 visualizações após um ano.</t>
  </si>
  <si>
    <t>Outdoor em comemoração ao Dia do Arquiteto e Urbanista - de uma semana a quinze dias de exposição, em dois pontos da cidade de Campo Grande, impresso em papel ou lona (com a possibilidade de ser iluminado), no formato provável de 9,0 m x 3,0 m. A arte a ser utilizada poderá ser criada em parceria com a comunicação do CAU/MS ou utilizar alguma já elaborada. Esta ação busca proporcionar um forte impacto visual na data em que se comemora o dia do arquiteto e urbanista, transmitindo de maneira rápida, objetiva e eficiente esta homenagem.</t>
  </si>
  <si>
    <t>Posts sobre o CEAU/MS nas redes sociais do CAU/MS, temas: composição/competências do CEAU (de acordo com o previsto na Seção IV do Regimento Interno do CAU/MS), especificação dos seus participantes (publicações orientativas sobre as entidades - como funcionam, sua missão, visão e valores), além da divulgação das ações e reuniões do colegiado.</t>
  </si>
  <si>
    <t>Prmover o exercício ético e qualificado da profissão</t>
  </si>
  <si>
    <t>Reuniões mensais - ordinárias, com a participação dos quatro membros, além de um (a) assessor (a) de comissão e do (a) procurador (a) jurídico (a). Cabe a esta comissão deve analisar e deliberar processos de denúncia, bem como decidir pelas sanções cabíveis. As reuniões ocorrerão na modalidade online preferencialmente.</t>
  </si>
  <si>
    <t>Audiências de conciliação, com a participação das partes envolvidas, testemunhas, do relator do processo e um membro do jurídico, com a finalidade de se chegar um acordo entre as partes antes do processo ser enviado para julgamento pelo relator. Preferencialmente online.</t>
  </si>
  <si>
    <t>Levantar quais as infrações éticas mais frequentes e realizar palestras ou lives sobre esses temas. Participação de um funcionário do jurídico e de um conselheiro, o material ficará disponível no Youtube do CAU/MS. Estima-se um total de 200 visualizações após seis meses do vídeo no ar. O público-alvo são profissionais e estudantes de arquitetura e urbanismo.</t>
  </si>
  <si>
    <t>Produção de conteúdo orientativo da CED/MS - vídeos curtos de no máximo 45 segundos, apresentados pelos conselheiros ou assessores e eventualmente convidados. Os vídeos ficarão disponíveis nas plataformas digitais do conselho e terão como objetivo tratar sobre a Resolução 143, código de ética e a Lei 12.378. Média de 90 visualizações após um ano.</t>
  </si>
  <si>
    <t>Audiências de instrução com a participação das partes envolvidas, testemunhas, do relator do processo e um membro do jurídico, a fim de coletar informações entre as partes. Preferencialmente online. Custos a serem considerados: diárias e ressarcimento funcionário/conselheiros.</t>
  </si>
  <si>
    <t xml:space="preserve">Reuniões mensais - ordinárias, com a participação dos quatro membros, além de um (a) assessor (a) da comissão e do (a) procurador (a) jurídico (a). Cabe a esta comissão decidir sobre aprovação de registros provisórios e definitivos, inclusão de pós-graduação, bem como analisar a grade curricular dos cursos. As reuniões ocorrerão na modalidade online preferencialmente. </t>
  </si>
  <si>
    <t xml:space="preserve">Lives com as faculdades para difusão do conhecimento científico em prol da formação em Arquitetura e urbanismo, com o intuito de apresentar um Plano de difusão do conhecimento científico em prol da formação em Arquitetura e Urbanismo,  junto aos profissionais Arquitetos e Urbanistas de MS, bem como os estudantes de Arquitetura e Urbanismo, visando o empreendedorismo. </t>
  </si>
  <si>
    <t xml:space="preserve">Elaboração de folders, com pelo menos quatro temas: atividade profissional, legislação, apresentação do conselho e as ODS que são trabalhados por esta comissão, os folders serão disponibilizados digitalmente, nas redes sociais do conselho e no site, em um formato didático, contendo como temas orientações sobre a profissão, Legislação e apresentação do conselho aos estudantes. Valorização do Ensino e Formação dos acadêmicos, através da difusão das boas práticas em Arquitetura e Urbanismo de MS. Custos a serem considerados: equipe de publicidade para elaborar a arte e impressão dos folders para disponibilização na sede do CAU.
 </t>
  </si>
  <si>
    <t>Realizar um concurso para premiar trabalhos acadêmicos.  2ª premiação e exposição de trabalhos de conclusão de curso - TCC dos cursos de Arquitetura e Urbanismo. Premiar e expor trabalhos de graduandos dos cursos de arquitetura e urbanismo como forma de incentivar os acadêmicos a produzirem trabalhos com maior qualidade e profundidade em nível de excelência, assim como divulgar mais a profissão do arquiteto e urbanista na sociedade campo-grandense. 4 trabalhos (1º, 2º, 3º e uma Menção Honrosa) e expor 12 a 15 trabalhos acadêmicos pré-selecionados em suas faculdades e julgados pelo CAU/MS durante trinta dias, nas plataformas digitais do CAU/MS. Custos a serem considerados: valor da premiação - 1º lugar Equipamentos no valor de R$ 3000, 2º lugar R$ 2000 e 3º R$ 1 000. Compra de periféricos ainda em 2022 para premiar acadêmicos em 2023 - fevereiro (com o objetivo de contemplar alunos que apresentarão seu TCC ainda em 2022).</t>
  </si>
  <si>
    <t>Realizar palestras, encontros e debates sobre os objetivos de desenvolvimento sustentável - ODS junto aos acadêmicos dos cursos de arquitetura e urbanismo de Campo Grande/MS, com ênfase nos objetivos 5 e 11. Eventos serão realizados de forma online ou presencial, observado um limite de público de 250 pessoas, quando virtual e de 100 a 150 pessoas presencialmente. Custos a serem considerados: aluguel de um auditório, diárias e ressarcimento.</t>
  </si>
  <si>
    <t>Rodadas de conversa. Realizar conversas online a cada seis meses para trocar informações e discutir sobre o ensino e formação em Arquitetura e Urbanismo, discussão sobre as ementas que compõe a grade de ensino do curso de Aquitetura e Urbanismo. Quais os anceios das universidades e como o conselho pode contribuir de forma positiva. Público de 250 pessoas - limite da plataforma GOOGLE MEET - com a participação de Professores e Coordenadores do Curso de Arquitetura e Urbanismo das Faculdades do Estado de MS.</t>
  </si>
  <si>
    <t>Realizar enquetes virtuais junto aos acadêmicos de arquitetura e urbanismo do MS e definir os temas para mini cursos on line, como forma de contribuição à formação acadêmica. Público-alvo: acadêmicos de arquitetura e urbanismo de todo o estado. Mini cursos ofertados dentro das plataformas digitais do CAU/MS, de acordo com a demanda. Ao vivo conta-se com a participação de 250 pessoas, mas pretende-se atingir um público maior já que o material ficará disponível para acessos posteriores.</t>
  </si>
  <si>
    <t>Palestra virtual para contribuir na fomação curricular dos futuros arquitetos e urbanistas, abordando especificamente temas relacionados ao exercício profissional e ética. Custos a serem considerados: plataforma em que a palestra será realizada, hora extra para funcionário - caso participe.</t>
  </si>
  <si>
    <t>Criação de Câmara Técnica para formulação da vertente estudantil do CAU/MS, com objetivo de estreitar laços entre os estudantes e o órgão, junto aos atores interessados um futuro CAU jovem, acadêmico, estudantil, voltado ao ensino universitário, e que conceba uma estrutura que consolide o elo de ligação com futuros profissionais. A câmara temática será composta por um docente de cada instituição de ensino de graduação do Estado, de preferência que tenha relação com projetos institucionais como laboratório, projeto de extensão, iniciação científica, emau, etc., e que tenha intenção de contribuir com a pauta;
até dois discentes de cada instituição de ensino de graduação do Estado, de preferência que tenha relação com movimento estudantil, e/ou projetos institucionais (idem ao anterior), ou até mesmo atléticas;
até dois ex-alunos de cada instituição de ensino de graduação do Estado (principalmente as mais antigas: UNIDERP, UFMS, UNIGRAN DOURADOS e UCDB), de preferência que tenha trabalhado em movimentos estudantis, e/ou projetos institucionais (idem ao anterior);
um representante de cada Entidade vinculada a profissão (IAB, FNA, FeNEA, SINDARQ, Abea, Asbea e Abap), se possível for podendo ser integrante ou indicação e
Atuais conselheiros titulares e suplentes que quiserem participar. As reuniões serão a cada duas semanas, às sextas-feiras, com duração de uma hora, de forma híbrida (online e presencial).</t>
  </si>
  <si>
    <t>Concurso de melhores práticas docentes: realização de concurso de melhores práticas docentes para todos os professores (na ativa) dos cursos de Arquitetura e Urbanismo do Estado. As faculdades vão selecionar 4 melhores práticas de ensino na sua Instituição e o CAU/MS vai classificá-las, em julgamento interno, em 1º, 2º e 3º lugar e 1 menção honrosa.</t>
  </si>
  <si>
    <t>1 Seminário Nacional sobre Ensino e Formação: A FORMAÇÃO DO ARQUITETO E URBANISTA NO SÉCULO XXI. Discutir em âmbito nacional a formação do profissional arquiteto e urbanista frente as demandas sociais, econômicas, ambientais e tecnológicas do século XXI. Sexta-feira: manhã: 3(três) palestrantes e debates; tarde: 3 (três) palestrantes e debates. Sábado: manhã: 3 (três) palestrantes, debates e encerramento. 4 palestrantes de SP, 1 palestrante do RS e 1 palestrante do RJ e 4 palestrantes de Campo Grande. O objetivo dos dois dias é promover por meio de palestras e discussão é atingir um público de 150 a 200 pessoas por dia, entre acadêmicos, professores e profissionais liberais, com as parcerias de CAU/BR, IAB/MS, SINDARQ/MS e ABAP/MS. No mês de novembro - Abertura: 5ª à noite: 1 palestrante e debates. Sexta-feira: manhã: 3(três) palestrantes e debates; tarde: 3 (três) palestrantes e debates. Sábado: manhã: 3 (três) palestrantes, debates e encerramento.
 Custos a serem considerados: divulgação do evento e contratação de palestrantes com notório saber sobre o tema.</t>
  </si>
  <si>
    <t>Concurso de melhores trabalhos de TCC com a temática de Projetos de Habitação de Interesse Social (HIS) e/ou  em Assistência Técnica em Habitação de Interesse Social (ATHIS), tanto para unidades isoladas ou conjuntos habitacionais, assim como para projetos de reurbanização em áreas de HIS</t>
  </si>
  <si>
    <t xml:space="preserve">Oferecer aos arquitetos palestra sobre gestão de escritórios de Arquitetura na pratica   com a Arquiteta e Urbanista Ângela Gil, um total de 8 horas, com 40 alunos por turma com valor de R$ 2200,00, ficando a cargo do CAU MS  providenciar espaço e mobiliário  adequados a palestra. Data a ser marcada em comum acordo com a Comissão e a Palestrante, prevista para outubro de 2022. </t>
  </si>
  <si>
    <t xml:space="preserve"> Considerando o eixo da equidade na política nossa proposta é de criar um catálogo de divulgação de boas práticas no Estado de Mato Grosso do Sul e dos municípios, para a promoção da Equidade de Gênero com o intuito de contribuir para o alcance do 5º Objetivo de Desenvolvimento Sustentável (ODS) da agenda 2030 da ONU que é   IGUALDADE DE GÊNERO.  Elaboração de Podcast, com temas como: apresentação do conselho, atividade profissional, legislação, orientações sobre a profissão que serão apresentados por membros desta comissão e/ou convidados.  2º semestre de 2022</t>
  </si>
  <si>
    <t>Realização de  diagnostico de gênero com a abrangência de todos os arquitetos e urbanistas de MS  com o objetivo de subsidiar a elaboração da “Política do CAU para a Equidade de Gênero”; mensurar a lacuna de gênero atualmente existente na profissão; qualificar o debate sobre gênero na profissão; sensibilizar a sociedade e os arquitetos e urbanistas sobre a pertinência do tema e a sua afinidade com a missão do CAU e subsidiar o cumprimento do compromisso assumido pelo CAU de promover a equidade de gênero em todas as suas instâncias organizacionais e em seu relacionamento com a sociedade, entre outros. 2º semestre de 2022</t>
  </si>
  <si>
    <t>Renovação da comissão temporária de equidade de gênero e raça, por mais seis meses. Reuniões da Comissão temporária de equidade de gênero - modalidade online. Agosto de 2022</t>
  </si>
  <si>
    <t>Encontro dos coordenadores da CEF/MS em São Paulo</t>
  </si>
  <si>
    <t>Concurso de melhores práticas docentes: realização de concurso de melhores práticas docentes para todos os professores (na ativa) dos cursos de Arquitetura e Urbanismo do Estado. As faculdades vão selecionar 4 melhores práticas de ensino na sua Instituição e o CAU/MS vai classificá-las, em julgamento interno, em 1º, 2º e 3º lugar e 1 menção honrosa. Com Coquetel como comemoração ao dia do arquiteto.  Finaliza  em 15 de dezembro de 2022</t>
  </si>
  <si>
    <r>
      <t>Palestras nos cursos de AU para contribuir na formação curricular dos futuros arquitetos e urbanistas, abordando especificamente temas relacionados ao exercício profissional, ética,</t>
    </r>
    <r>
      <rPr>
        <sz val="20"/>
        <color theme="1"/>
        <rFont val="Arial"/>
        <family val="2"/>
      </rPr>
      <t xml:space="preserve"> atribuições plenas e privativas de arquitetos e urbanistas realizadas pelos conselheiros, Durante o 2º semestre  de 2022</t>
    </r>
  </si>
  <si>
    <t>Reuniões mensais - ordinárias - com a participação dos quatro membros, além do assessor (a) jurídico (a), gerente de fiscalização, assessor (a) da comissão. Os trabalhos da comissão tem como finalidade analisar e deliberar sobre processos fiscalizatórios que se transformaram em autos de infração, principalmente, além de pedidos de interrupção de registros e dúvidas de atribuição técnica. As reuniões ocorrerão na modalidade online preferencialmente.</t>
  </si>
  <si>
    <t xml:space="preserve">  Reuniões   tendo como público alvo estudantes das universidades de MS  com a abordagem do tema "Atribuições privativas do arquiteto e urbanista" e Atribuiçoes da comissão , com a participação de pelo menos dois membros da comissão. Participação média: 50.</t>
  </si>
  <si>
    <t xml:space="preserve">Encontros bimestrais (mesa redonda)   on line  direcionados aos profissionais  recem formados para discutir sobre atribuições profissionais, para um público de no máximo 30 pessoas, com transmissão ao vivo através das plataformas do conselho. </t>
  </si>
  <si>
    <t>Palestras na Assomasul  para municipios parceiros com os temas  Fiscalização ATHIS  e BIM. Participação média: 50.</t>
  </si>
  <si>
    <t>Viagens ao interior em conjunto com a fiscalização, com ações orientativas (palestras, encontros e rodas de conversa com arquitetos e urbanistas), tratando de temas relacionados ao exercício profissional</t>
  </si>
  <si>
    <t>Reuniões mensais - ordinárias - com a participação de quatro membros da comissão, além de um assessor (a) jurídico (a), dois assessores técnicos,  gerente administrativo e financeiro. Os trabalhos da comissão tem por finalidade analisar e deliberar sobre as receitas e despesas do CAU/MS, impugnação de anuidades, aprovação de relatórios internos e externos e ressarcimento. As reuniões ocorrerão na modalidade online, preferencialmente.</t>
  </si>
  <si>
    <t>Montagem de processos, entre fase administrativa e fase executiva de cobrança de multas e anuidades, observando os trâmites e ritos estabelecidos na Resolução nº 193, de 24 de setembro de 2020.</t>
  </si>
  <si>
    <t>Mapeamento de, pelo menos, quatro processos que tramitam na CFA/MS para identificação de falhas e aplicação de melhorias.</t>
  </si>
  <si>
    <t>Emissão de Certidão Negativa junto ao município de Campo Grande</t>
  </si>
  <si>
    <t>Comissão Especial de Política Urbana e Ambiental</t>
  </si>
  <si>
    <t>Reuniões mensais na capital - ordinárias - com a participação de cinco membros da comissão, além de um assessor (a) jurídico (a) e um assessor técnico. Os trabalhos da comissão tem por finalidade analisar e propor projetos de lei no âmbito da política urbana. Modalidade híbrida.</t>
  </si>
  <si>
    <t>Palestras nas faculdades de Arquitetura e Urbanismo sobre a CPUA, com a finalidade de divulgar suas competências e ações.</t>
  </si>
  <si>
    <t>Reuniões com o corpo técnico municipal das maiores cidades do interior para entender quais são as maiores dificuldades relacionadas ao planejamento urbano e ambiental e como a CPUA pode contribuir .</t>
  </si>
  <si>
    <t>Mini cursos temáticos, em forma de vídeos, na áres urbana e ambiental. Os vídeos serão disponibilizados nas mídias do conselho para que todos possam acessar.</t>
  </si>
  <si>
    <t>Realizar pesquisa virtual sobre a existência de setor de planejamento urbano e ambiental e o corpo técnico nas prefeituras das cidades do MS, para assim obter um perfil dos municípios sobre a temática urbana e ambiental para orientar as ações futuras da CPUA.</t>
  </si>
  <si>
    <t>Fazer palestras nas faculdades de Arquitetura e Urbanismo sobre ATHIS, Divulgar a lei de criação da ATHIS, aproximar os futuros profissionais para exercerem trabalhos na área e divulgar as ações do CAU/MS em ATHIS.</t>
  </si>
  <si>
    <t>Seminário Estadual sobre ATHIS - debater o tema como forma de contribuir para a disseminação de informações e práticas de ATHIS.</t>
  </si>
  <si>
    <t xml:space="preserve">Parceria com a PLANURB (órgão de planejamento urbano e ambiental do município). Participar ativamente das atividades de reformulação da legislação urbanística e ambiental do município de CG. </t>
  </si>
  <si>
    <t>Reativar ou criar o Fórum da Cidade. Promover discussões sistemáticas e democráticas sobre o planejamento urbano e ambiental do município de Campo Grande.</t>
  </si>
  <si>
    <t>Parcerias com as entidades de Arquitetura (ABAP, IAB, SINDARQ). Formalizar parcerias de forma a realizar ações conjuntas em várias temáticas de interesse dos arquitetos e urbanistas do estado.</t>
  </si>
  <si>
    <t>Câmara Técnica</t>
  </si>
  <si>
    <t>Estimular a produção da Arquitetura e Urbansmo como política de Estado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</si>
</sst>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R$&quot;\ * #,##0.00_-;\-&quot;R$&quot;\ * #,##0.00_-;_-&quot;R$&quot;\ * &quot;-&quot;??_-;_-@_-"/>
    <numFmt numFmtId="43" formatCode="_-* #,##0.00_-;\-* #,##0.00_-;_-* &quot;-&quot;??_-;_-@_-"/>
    <numFmt numFmtId="164" formatCode="_(* #,##0.00_);_(* \(#,##0.00\);_(* &quot;-&quot;??_);_(@_)"/>
    <numFmt numFmtId="165" formatCode="0.0"/>
    <numFmt numFmtId="166" formatCode="0.0%"/>
    <numFmt numFmtId="168" formatCode="_(* #,##0_);_(* \(#,##0\);_(* &quot;-&quot;??_);_(@_)"/>
    <numFmt numFmtId="169" formatCode="_(* #,##0.0_);_(* \(#,##0.0\);_(* &quot;-&quot;??_);_(@_)"/>
    <numFmt numFmtId="170" formatCode="&quot;R$&quot;#,##0.00"/>
    <numFmt numFmtId="171" formatCode="_-&quot;R$&quot;\ * #,##0_-;\-&quot;R$&quot;\ * #,##0_-;_-&quot;R$&quot;\ * &quot;-&quot;??_-;_-@_-"/>
    <numFmt numFmtId="172" formatCode="#,##0.0_ ;\-#,##0.0\ "/>
    <numFmt numFmtId="175" formatCode="#,##0.0"/>
  </numFmts>
  <fonts count="52">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sz val="20"/>
      <color theme="1"/>
      <name val="Calibri"/>
      <family val="2"/>
      <scheme val="minor"/>
    </font>
    <font>
      <sz val="9"/>
      <color indexed="81"/>
      <name val="Segoe UI"/>
      <family val="2"/>
    </font>
    <font>
      <sz val="11"/>
      <color theme="0"/>
      <name val="Calibri"/>
      <family val="2"/>
      <scheme val="minor"/>
    </font>
    <font>
      <sz val="18"/>
      <color theme="1"/>
      <name val="Calibri"/>
      <family val="2"/>
      <scheme val="minor"/>
    </font>
    <font>
      <sz val="11"/>
      <color rgb="FF000000"/>
      <name val="Calibri"/>
      <family val="2"/>
      <charset val="1"/>
    </font>
    <font>
      <sz val="11"/>
      <color rgb="FF000000"/>
      <name val="Calibri"/>
      <family val="2"/>
    </font>
    <font>
      <sz val="8"/>
      <name val="Calibri"/>
      <family val="2"/>
      <scheme val="minor"/>
    </font>
    <font>
      <b/>
      <sz val="11"/>
      <color theme="0"/>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theme="0"/>
      <name val="Calibri"/>
      <family val="2"/>
      <scheme val="minor"/>
    </font>
    <font>
      <sz val="12"/>
      <color theme="1"/>
      <name val="Arial"/>
      <family val="2"/>
    </font>
    <font>
      <sz val="12"/>
      <color theme="0"/>
      <name val="Calibri"/>
      <family val="2"/>
      <scheme val="minor"/>
    </font>
    <font>
      <sz val="12"/>
      <color theme="1" tint="0.499984740745262"/>
      <name val="Calibri"/>
      <family val="2"/>
      <scheme val="minor"/>
    </font>
    <font>
      <b/>
      <sz val="12"/>
      <color rgb="FFFF0000"/>
      <name val="Calibri"/>
      <family val="2"/>
      <scheme val="minor"/>
    </font>
    <font>
      <sz val="8"/>
      <color theme="1"/>
      <name val="Calibri"/>
      <family val="2"/>
      <scheme val="minor"/>
    </font>
    <font>
      <sz val="11"/>
      <name val="Calibri"/>
      <family val="2"/>
      <scheme val="minor"/>
    </font>
    <font>
      <sz val="18"/>
      <color theme="1"/>
      <name val="Arial"/>
      <family val="2"/>
    </font>
    <font>
      <b/>
      <i/>
      <sz val="12"/>
      <name val="Calibri"/>
      <family val="2"/>
      <scheme val="minor"/>
    </font>
    <font>
      <b/>
      <strike/>
      <sz val="12"/>
      <color theme="1"/>
      <name val="Calibri"/>
      <family val="2"/>
      <scheme val="minor"/>
    </font>
    <font>
      <b/>
      <sz val="28"/>
      <color theme="1"/>
      <name val="Calibri"/>
      <family val="2"/>
      <scheme val="minor"/>
    </font>
    <font>
      <sz val="24"/>
      <color theme="1"/>
      <name val="Calibri"/>
      <family val="2"/>
      <scheme val="minor"/>
    </font>
    <font>
      <sz val="12"/>
      <color indexed="81"/>
      <name val="Tahoma"/>
      <family val="2"/>
    </font>
    <font>
      <b/>
      <sz val="12"/>
      <color indexed="81"/>
      <name val="Tahoma"/>
      <family val="2"/>
    </font>
    <font>
      <b/>
      <sz val="20"/>
      <color indexed="81"/>
      <name val="Segoe UI"/>
      <family val="2"/>
    </font>
    <font>
      <sz val="11"/>
      <color theme="1"/>
      <name val="Calibri"/>
      <family val="2"/>
    </font>
    <font>
      <b/>
      <sz val="15"/>
      <color indexed="81"/>
      <name val="Tahoma"/>
      <family val="2"/>
    </font>
    <font>
      <b/>
      <sz val="12"/>
      <color theme="1" tint="0.499984740745262"/>
      <name val="Calibri"/>
      <family val="2"/>
      <scheme val="minor"/>
    </font>
    <font>
      <sz val="12"/>
      <color indexed="81"/>
      <name val="Calibri"/>
      <family val="2"/>
      <scheme val="minor"/>
    </font>
    <font>
      <b/>
      <sz val="12"/>
      <color indexed="81"/>
      <name val="Calibri"/>
      <family val="2"/>
      <scheme val="minor"/>
    </font>
    <font>
      <b/>
      <sz val="16"/>
      <color theme="0"/>
      <name val="Tahoma"/>
    </font>
    <font>
      <sz val="11"/>
      <name val="Calibri"/>
    </font>
    <font>
      <sz val="20"/>
      <color theme="1"/>
      <name val="Calibri"/>
    </font>
    <font>
      <b/>
      <sz val="20"/>
      <color theme="1"/>
      <name val="Calibri"/>
    </font>
    <font>
      <b/>
      <sz val="20"/>
      <color rgb="FFF2F2F2"/>
      <name val="Calibri"/>
    </font>
    <font>
      <b/>
      <sz val="20"/>
      <color theme="1"/>
      <name val="Arial"/>
    </font>
    <font>
      <b/>
      <sz val="20"/>
      <color theme="0"/>
      <name val="Arial Narrow"/>
    </font>
    <font>
      <b/>
      <sz val="20"/>
      <color theme="0"/>
      <name val="Calibri"/>
    </font>
    <font>
      <sz val="20"/>
      <color rgb="FF7F7F7F"/>
      <name val="Calibri"/>
    </font>
    <font>
      <sz val="20"/>
      <color rgb="FFFF0000"/>
      <name val="Calibri"/>
    </font>
    <font>
      <sz val="11"/>
      <color theme="1"/>
      <name val="Calibri"/>
      <scheme val="minor"/>
    </font>
    <font>
      <b/>
      <sz val="20"/>
      <name val="Calibri"/>
      <family val="2"/>
    </font>
    <font>
      <sz val="11"/>
      <name val="Calibri"/>
      <family val="2"/>
    </font>
    <font>
      <sz val="20"/>
      <color theme="1"/>
      <name val="Calibri"/>
      <family val="2"/>
    </font>
    <font>
      <b/>
      <sz val="20"/>
      <color theme="1"/>
      <name val="Calibri"/>
      <family val="2"/>
    </font>
    <font>
      <sz val="20"/>
      <color theme="1"/>
      <name val="Arial"/>
      <family val="2"/>
    </font>
    <font>
      <sz val="20"/>
      <color rgb="FF00000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rgb="FFF2F2F2"/>
      </patternFill>
    </fill>
    <fill>
      <patternFill patternType="solid">
        <fgColor theme="4" tint="0.59999389629810485"/>
        <bgColor indexed="64"/>
      </patternFill>
    </fill>
    <fill>
      <patternFill patternType="solid">
        <fgColor rgb="FF94BAC3"/>
        <bgColor indexed="64"/>
      </patternFill>
    </fill>
    <fill>
      <patternFill patternType="solid">
        <fgColor rgb="FF528693"/>
        <bgColor indexed="64"/>
      </patternFill>
    </fill>
    <fill>
      <patternFill patternType="solid">
        <fgColor rgb="FF2A5664"/>
        <bgColor indexed="64"/>
      </patternFill>
    </fill>
    <fill>
      <patternFill patternType="solid">
        <fgColor rgb="FF006666"/>
        <bgColor indexed="64"/>
      </patternFill>
    </fill>
    <fill>
      <patternFill patternType="darkGrid">
        <bgColor theme="0"/>
      </patternFill>
    </fill>
    <fill>
      <patternFill patternType="solid">
        <fgColor theme="9" tint="-0.249977111117893"/>
        <bgColor indexed="64"/>
      </patternFill>
    </fill>
    <fill>
      <patternFill patternType="darkTrellis">
        <bgColor theme="0"/>
      </patternFill>
    </fill>
    <fill>
      <patternFill patternType="solid">
        <fgColor theme="0" tint="-0.34998626667073579"/>
        <bgColor indexed="64"/>
      </patternFill>
    </fill>
    <fill>
      <patternFill patternType="solid">
        <fgColor rgb="FF00B050"/>
        <bgColor indexed="64"/>
      </patternFill>
    </fill>
    <fill>
      <patternFill patternType="solid">
        <fgColor rgb="FF2A5664"/>
        <bgColor rgb="FF2A5664"/>
      </patternFill>
    </fill>
    <fill>
      <patternFill patternType="solid">
        <fgColor rgb="FFFFFF00"/>
        <bgColor rgb="FFFFFF00"/>
      </patternFill>
    </fill>
    <fill>
      <patternFill patternType="solid">
        <fgColor theme="0"/>
        <bgColor theme="0"/>
      </patternFill>
    </fill>
    <fill>
      <patternFill patternType="solid">
        <fgColor rgb="FFFFC000"/>
        <bgColor rgb="FFFFC000"/>
      </patternFill>
    </fill>
    <fill>
      <patternFill patternType="solid">
        <fgColor rgb="FFD8D8D8"/>
        <bgColor rgb="FFD8D8D8"/>
      </patternFill>
    </fill>
    <fill>
      <patternFill patternType="solid">
        <fgColor rgb="FFF2F2F2"/>
        <bgColor rgb="FFF2F2F2"/>
      </patternFill>
    </fill>
    <fill>
      <patternFill patternType="solid">
        <fgColor rgb="FFFFFFFF"/>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1" tint="0.499984740745262"/>
      </right>
      <top style="thin">
        <color theme="1"/>
      </top>
      <bottom/>
      <diagonal/>
    </border>
    <border>
      <left/>
      <right/>
      <top style="thin">
        <color theme="1"/>
      </top>
      <bottom style="thin">
        <color theme="1"/>
      </bottom>
      <diagonal/>
    </border>
    <border>
      <left/>
      <right style="thin">
        <color indexed="64"/>
      </right>
      <top style="thin">
        <color theme="1"/>
      </top>
      <bottom/>
      <diagonal/>
    </border>
    <border>
      <left style="thin">
        <color indexed="64"/>
      </left>
      <right style="thin">
        <color indexed="64"/>
      </right>
      <top style="thin">
        <color theme="1"/>
      </top>
      <bottom style="thin">
        <color theme="1"/>
      </bottom>
      <diagonal/>
    </border>
    <border>
      <left style="medium">
        <color indexed="64"/>
      </left>
      <right style="thin">
        <color theme="1" tint="0.499984740745262"/>
      </right>
      <top/>
      <bottom style="thin">
        <color theme="1"/>
      </bottom>
      <diagonal/>
    </border>
    <border>
      <left/>
      <right style="thin">
        <color indexed="64"/>
      </right>
      <top/>
      <bottom style="thin">
        <color theme="1"/>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style="medium">
        <color theme="0"/>
      </top>
      <bottom/>
      <diagonal/>
    </border>
    <border>
      <left/>
      <right/>
      <top style="medium">
        <color theme="0"/>
      </top>
      <bottom/>
      <diagonal/>
    </border>
    <border>
      <left/>
      <right style="medium">
        <color theme="0"/>
      </right>
      <top style="medium">
        <color theme="0"/>
      </top>
      <bottom/>
      <diagonal/>
    </border>
    <border>
      <left style="thin">
        <color auto="1"/>
      </left>
      <right style="thin">
        <color auto="1"/>
      </right>
      <top style="thin">
        <color auto="1"/>
      </top>
      <bottom/>
      <diagonal/>
    </border>
    <border>
      <left/>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style="thin">
        <color rgb="FF000000"/>
      </bottom>
      <diagonal/>
    </border>
  </borders>
  <cellStyleXfs count="19">
    <xf numFmtId="0" fontId="0" fillId="0" borderId="0"/>
    <xf numFmtId="9" fontId="1" fillId="0" borderId="0" applyFont="0" applyFill="0" applyBorder="0" applyAlignment="0" applyProtection="0"/>
    <xf numFmtId="164" fontId="1" fillId="0" borderId="0" applyFont="0" applyFill="0" applyBorder="0" applyAlignment="0" applyProtection="0"/>
    <xf numFmtId="0" fontId="8"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8" fillId="0" borderId="0"/>
    <xf numFmtId="0" fontId="1" fillId="0" borderId="0"/>
    <xf numFmtId="171" fontId="8" fillId="0" borderId="0" applyBorder="0" applyProtection="0"/>
    <xf numFmtId="43" fontId="3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81">
    <xf numFmtId="0" fontId="0" fillId="0" borderId="0" xfId="0"/>
    <xf numFmtId="0" fontId="0" fillId="0" borderId="0" xfId="0" applyBorder="1"/>
    <xf numFmtId="0" fontId="0" fillId="0" borderId="0" xfId="0"/>
    <xf numFmtId="0" fontId="3" fillId="0" borderId="0" xfId="0" applyFont="1"/>
    <xf numFmtId="0" fontId="13" fillId="2" borderId="0" xfId="0" applyFont="1" applyFill="1"/>
    <xf numFmtId="0" fontId="13" fillId="2" borderId="0" xfId="0" applyFont="1" applyFill="1" applyBorder="1" applyAlignment="1">
      <alignment vertical="center" wrapText="1"/>
    </xf>
    <xf numFmtId="0" fontId="13" fillId="2" borderId="0" xfId="0" applyFont="1" applyFill="1" applyBorder="1"/>
    <xf numFmtId="0" fontId="13" fillId="2" borderId="0" xfId="0" applyFont="1" applyFill="1" applyBorder="1" applyAlignment="1">
      <alignment horizontal="left" vertical="center" wrapText="1"/>
    </xf>
    <xf numFmtId="0" fontId="13" fillId="2" borderId="0" xfId="0" applyFont="1" applyFill="1" applyBorder="1" applyAlignment="1">
      <alignment horizontal="left" vertical="center"/>
    </xf>
    <xf numFmtId="0" fontId="3" fillId="2" borderId="1" xfId="0" applyFont="1" applyFill="1" applyBorder="1" applyAlignment="1" applyProtection="1">
      <alignment vertical="center" wrapText="1"/>
      <protection locked="0"/>
    </xf>
    <xf numFmtId="164" fontId="3" fillId="2" borderId="1" xfId="2" applyFont="1" applyFill="1" applyBorder="1" applyAlignment="1" applyProtection="1">
      <alignment vertical="center" wrapText="1"/>
      <protection locked="0"/>
    </xf>
    <xf numFmtId="0" fontId="3" fillId="0" borderId="0" xfId="0" applyFont="1" applyAlignment="1">
      <alignment horizontal="center"/>
    </xf>
    <xf numFmtId="0" fontId="3" fillId="2" borderId="10" xfId="0" applyFont="1" applyFill="1" applyBorder="1" applyAlignment="1" applyProtection="1">
      <alignment horizontal="left" vertical="center" wrapText="1"/>
      <protection locked="0"/>
    </xf>
    <xf numFmtId="0" fontId="14" fillId="5" borderId="5" xfId="0" applyFont="1" applyFill="1" applyBorder="1" applyAlignment="1">
      <alignment horizontal="center"/>
    </xf>
    <xf numFmtId="0" fontId="14" fillId="0" borderId="13" xfId="0" applyFont="1" applyBorder="1" applyAlignment="1">
      <alignment horizontal="left" vertical="center" wrapText="1"/>
    </xf>
    <xf numFmtId="0" fontId="14" fillId="0" borderId="7" xfId="0" applyFont="1" applyBorder="1" applyAlignment="1">
      <alignment horizontal="left" vertical="center" wrapText="1"/>
    </xf>
    <xf numFmtId="0" fontId="14" fillId="0" borderId="13" xfId="0" applyFont="1" applyBorder="1" applyAlignment="1">
      <alignment horizontal="left" vertical="center"/>
    </xf>
    <xf numFmtId="168" fontId="0" fillId="0" borderId="0" xfId="2" applyNumberFormat="1" applyFont="1"/>
    <xf numFmtId="169" fontId="0" fillId="0" borderId="0" xfId="2" applyNumberFormat="1" applyFont="1"/>
    <xf numFmtId="164" fontId="0" fillId="0" borderId="0" xfId="2" applyFont="1" applyFill="1" applyBorder="1"/>
    <xf numFmtId="164" fontId="0" fillId="0" borderId="0" xfId="2" applyFont="1"/>
    <xf numFmtId="164" fontId="6" fillId="0" borderId="0" xfId="2" applyFont="1"/>
    <xf numFmtId="164" fontId="0" fillId="0" borderId="0" xfId="2" applyFont="1" applyAlignment="1">
      <alignment horizontal="center"/>
    </xf>
    <xf numFmtId="0" fontId="0" fillId="0" borderId="0" xfId="0" applyAlignment="1">
      <alignment horizontal="center"/>
    </xf>
    <xf numFmtId="166" fontId="0" fillId="0" borderId="0" xfId="1" applyNumberFormat="1" applyFont="1"/>
    <xf numFmtId="43" fontId="0" fillId="0" borderId="0" xfId="0" applyNumberFormat="1"/>
    <xf numFmtId="168" fontId="0" fillId="0" borderId="0" xfId="2" applyNumberFormat="1" applyFont="1" applyAlignment="1">
      <alignment horizontal="center"/>
    </xf>
    <xf numFmtId="169" fontId="0" fillId="0" borderId="0" xfId="2" applyNumberFormat="1" applyFont="1" applyAlignment="1">
      <alignment horizontal="center"/>
    </xf>
    <xf numFmtId="164" fontId="0" fillId="4" borderId="0" xfId="2" applyFont="1" applyFill="1"/>
    <xf numFmtId="0" fontId="11" fillId="11" borderId="34" xfId="0" applyFont="1" applyFill="1" applyBorder="1" applyAlignment="1">
      <alignment horizontal="center" vertical="center"/>
    </xf>
    <xf numFmtId="0" fontId="21" fillId="2" borderId="0" xfId="0" applyFont="1" applyFill="1"/>
    <xf numFmtId="164" fontId="3" fillId="0" borderId="0" xfId="2" applyFont="1" applyAlignment="1">
      <alignment horizontal="center"/>
    </xf>
    <xf numFmtId="168" fontId="3" fillId="2" borderId="1" xfId="2" applyNumberFormat="1"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164" fontId="2" fillId="2" borderId="1" xfId="2"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169" fontId="3" fillId="2" borderId="1" xfId="2" applyNumberFormat="1" applyFont="1" applyFill="1" applyBorder="1" applyAlignment="1" applyProtection="1">
      <alignment horizontal="center" vertical="center" wrapText="1"/>
      <protection locked="0"/>
    </xf>
    <xf numFmtId="164" fontId="2" fillId="12" borderId="1" xfId="2" applyFont="1" applyFill="1" applyBorder="1" applyAlignment="1" applyProtection="1">
      <alignment horizontal="center" vertical="center"/>
      <protection locked="0"/>
    </xf>
    <xf numFmtId="164" fontId="3" fillId="2" borderId="1" xfId="2" applyFont="1" applyFill="1" applyBorder="1" applyAlignment="1" applyProtection="1">
      <alignment horizontal="center" vertical="center" wrapText="1"/>
      <protection locked="0"/>
    </xf>
    <xf numFmtId="0" fontId="12"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2" fillId="3" borderId="1" xfId="2" applyFont="1" applyFill="1" applyBorder="1" applyAlignment="1" applyProtection="1">
      <alignment horizontal="center" vertical="center" wrapText="1"/>
      <protection locked="0"/>
    </xf>
    <xf numFmtId="164" fontId="3" fillId="3" borderId="1" xfId="2" applyFont="1" applyFill="1" applyBorder="1" applyAlignment="1" applyProtection="1">
      <alignment horizontal="center" vertical="center" wrapText="1"/>
      <protection locked="0"/>
    </xf>
    <xf numFmtId="164" fontId="2" fillId="3" borderId="1" xfId="2" applyFont="1" applyFill="1" applyBorder="1" applyAlignment="1">
      <alignment horizontal="center" vertical="center" wrapText="1"/>
    </xf>
    <xf numFmtId="49" fontId="0" fillId="0" borderId="0" xfId="0" applyNumberFormat="1" applyAlignment="1">
      <alignment horizontal="center" vertical="center" wrapText="1"/>
    </xf>
    <xf numFmtId="164" fontId="2" fillId="3" borderId="4" xfId="2" applyFont="1" applyFill="1" applyBorder="1" applyAlignment="1">
      <alignment horizontal="center" vertical="center" wrapText="1"/>
    </xf>
    <xf numFmtId="168" fontId="11" fillId="11" borderId="36" xfId="2" applyNumberFormat="1" applyFont="1" applyFill="1" applyBorder="1" applyAlignment="1">
      <alignment horizontal="center" vertical="center" wrapText="1"/>
    </xf>
    <xf numFmtId="169" fontId="11" fillId="11" borderId="34" xfId="2" applyNumberFormat="1" applyFont="1" applyFill="1" applyBorder="1" applyAlignment="1">
      <alignment horizontal="center" vertical="center" wrapText="1"/>
    </xf>
    <xf numFmtId="168" fontId="11" fillId="11" borderId="34" xfId="2" applyNumberFormat="1" applyFont="1" applyFill="1" applyBorder="1" applyAlignment="1">
      <alignment horizontal="center" vertical="center" wrapText="1"/>
    </xf>
    <xf numFmtId="168" fontId="11" fillId="11" borderId="37" xfId="2" applyNumberFormat="1" applyFont="1" applyFill="1" applyBorder="1" applyAlignment="1">
      <alignment horizontal="center" vertical="center" wrapText="1"/>
    </xf>
    <xf numFmtId="49" fontId="0" fillId="0" borderId="0" xfId="2" applyNumberFormat="1" applyFont="1" applyFill="1" applyBorder="1" applyAlignment="1">
      <alignment horizontal="center" vertical="center" wrapText="1"/>
    </xf>
    <xf numFmtId="164" fontId="11" fillId="11" borderId="38" xfId="2" applyFont="1" applyFill="1" applyBorder="1" applyAlignment="1">
      <alignment horizontal="center" vertical="center" wrapText="1"/>
    </xf>
    <xf numFmtId="49" fontId="11" fillId="11" borderId="34" xfId="2" applyNumberFormat="1" applyFont="1" applyFill="1" applyBorder="1" applyAlignment="1">
      <alignment horizontal="center" vertical="center" wrapText="1"/>
    </xf>
    <xf numFmtId="49" fontId="0" fillId="0" borderId="0" xfId="2" applyNumberFormat="1" applyFont="1" applyAlignment="1">
      <alignment horizontal="center" vertical="center" wrapText="1"/>
    </xf>
    <xf numFmtId="49" fontId="6" fillId="0" borderId="0" xfId="2" applyNumberFormat="1" applyFont="1" applyAlignment="1">
      <alignment horizontal="center" vertical="center" wrapText="1"/>
    </xf>
    <xf numFmtId="49" fontId="0" fillId="0" borderId="0" xfId="0" applyNumberFormat="1"/>
    <xf numFmtId="164" fontId="15" fillId="13" borderId="40" xfId="2" applyFont="1" applyFill="1" applyBorder="1" applyAlignment="1">
      <alignment horizontal="center" vertical="center" wrapText="1"/>
    </xf>
    <xf numFmtId="0" fontId="15" fillId="11" borderId="11" xfId="0" applyFont="1" applyFill="1" applyBorder="1" applyAlignment="1">
      <alignment horizontal="center" vertical="center" wrapText="1"/>
    </xf>
    <xf numFmtId="168" fontId="11" fillId="11" borderId="36" xfId="2" applyNumberFormat="1" applyFont="1" applyFill="1" applyBorder="1" applyAlignment="1">
      <alignment horizontal="center" vertical="center"/>
    </xf>
    <xf numFmtId="49" fontId="0" fillId="0" borderId="0" xfId="2" applyNumberFormat="1" applyFont="1" applyFill="1" applyBorder="1"/>
    <xf numFmtId="49" fontId="0" fillId="0" borderId="0" xfId="2" applyNumberFormat="1" applyFont="1"/>
    <xf numFmtId="49" fontId="6" fillId="0" borderId="0" xfId="2" applyNumberFormat="1" applyFont="1"/>
    <xf numFmtId="164" fontId="21" fillId="0" borderId="0" xfId="2" applyFont="1"/>
    <xf numFmtId="164" fontId="6" fillId="0" borderId="0" xfId="2" applyFont="1" applyFill="1" applyBorder="1"/>
    <xf numFmtId="49" fontId="11" fillId="11" borderId="39" xfId="2" applyNumberFormat="1" applyFont="1" applyFill="1" applyBorder="1" applyAlignment="1">
      <alignment horizontal="center" vertical="center" wrapText="1"/>
    </xf>
    <xf numFmtId="0" fontId="22" fillId="0" borderId="0" xfId="11" applyFont="1"/>
    <xf numFmtId="166" fontId="7" fillId="0" borderId="0" xfId="1" applyNumberFormat="1" applyFont="1"/>
    <xf numFmtId="0" fontId="23" fillId="0" borderId="13" xfId="0" applyFont="1" applyBorder="1" applyAlignment="1">
      <alignment horizontal="left" vertical="center" wrapText="1"/>
    </xf>
    <xf numFmtId="0" fontId="13" fillId="0" borderId="1" xfId="11" applyFont="1" applyBorder="1" applyAlignment="1">
      <alignment vertical="center" wrapText="1" readingOrder="1"/>
    </xf>
    <xf numFmtId="41" fontId="2" fillId="2" borderId="1" xfId="11" applyNumberFormat="1" applyFont="1" applyFill="1" applyBorder="1" applyAlignment="1">
      <alignment horizontal="center" vertical="center" wrapText="1"/>
    </xf>
    <xf numFmtId="172" fontId="2" fillId="2" borderId="1" xfId="13" applyNumberFormat="1" applyFont="1" applyFill="1" applyBorder="1" applyAlignment="1">
      <alignment horizontal="right" vertical="center" wrapText="1"/>
    </xf>
    <xf numFmtId="0" fontId="16" fillId="0" borderId="0" xfId="11" applyFont="1" applyAlignment="1">
      <alignment horizontal="left"/>
    </xf>
    <xf numFmtId="0" fontId="16" fillId="0" borderId="0" xfId="11" applyFont="1"/>
    <xf numFmtId="165" fontId="16" fillId="0" borderId="0" xfId="11" applyNumberFormat="1" applyFont="1"/>
    <xf numFmtId="41" fontId="16" fillId="0" borderId="0" xfId="11" applyNumberFormat="1" applyFont="1"/>
    <xf numFmtId="164" fontId="2" fillId="2" borderId="1" xfId="2" applyFont="1" applyFill="1" applyBorder="1" applyAlignment="1">
      <alignment horizontal="center" vertical="center" wrapText="1"/>
    </xf>
    <xf numFmtId="164" fontId="16" fillId="0" borderId="0" xfId="2" applyFont="1"/>
    <xf numFmtId="0" fontId="15" fillId="10" borderId="47" xfId="11" applyFont="1" applyFill="1" applyBorder="1" applyAlignment="1">
      <alignment horizontal="center" vertical="center" wrapText="1"/>
    </xf>
    <xf numFmtId="164" fontId="15" fillId="10" borderId="47" xfId="2" applyFont="1" applyFill="1" applyBorder="1" applyAlignment="1">
      <alignment horizontal="center" vertical="center" wrapText="1"/>
    </xf>
    <xf numFmtId="164" fontId="15" fillId="10" borderId="1" xfId="2" applyFont="1" applyFill="1" applyBorder="1" applyAlignment="1">
      <alignment horizontal="center"/>
    </xf>
    <xf numFmtId="41" fontId="15" fillId="10" borderId="1" xfId="11" applyNumberFormat="1" applyFont="1" applyFill="1" applyBorder="1" applyAlignment="1">
      <alignment horizontal="center"/>
    </xf>
    <xf numFmtId="164" fontId="13" fillId="0" borderId="0" xfId="2" applyFont="1"/>
    <xf numFmtId="0" fontId="3" fillId="0" borderId="0" xfId="11" applyFont="1" applyAlignment="1">
      <alignment horizontal="left" vertical="center"/>
    </xf>
    <xf numFmtId="0" fontId="17" fillId="10" borderId="0" xfId="11" applyFont="1" applyFill="1" applyAlignment="1">
      <alignment horizontal="center" vertical="center"/>
    </xf>
    <xf numFmtId="164" fontId="3" fillId="14" borderId="1" xfId="2" applyFont="1" applyFill="1" applyBorder="1" applyAlignment="1" applyProtection="1">
      <alignment horizontal="center" vertical="center" wrapText="1"/>
      <protection locked="0"/>
    </xf>
    <xf numFmtId="0" fontId="24" fillId="3"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164" fontId="20" fillId="2" borderId="0" xfId="2" applyFont="1" applyFill="1" applyAlignment="1">
      <alignment vertical="center" wrapText="1"/>
    </xf>
    <xf numFmtId="0" fontId="7" fillId="0" borderId="0" xfId="0" applyFont="1" applyProtection="1">
      <protection locked="0"/>
    </xf>
    <xf numFmtId="0" fontId="7" fillId="2" borderId="0" xfId="0" applyFont="1" applyFill="1" applyProtection="1">
      <protection locked="0"/>
    </xf>
    <xf numFmtId="0" fontId="3" fillId="2" borderId="0" xfId="0" applyFont="1" applyFill="1" applyProtection="1">
      <protection locked="0"/>
    </xf>
    <xf numFmtId="0" fontId="15" fillId="2" borderId="0" xfId="0" applyFont="1" applyFill="1" applyAlignment="1" applyProtection="1">
      <alignment horizontal="left" vertical="center"/>
      <protection locked="0"/>
    </xf>
    <xf numFmtId="0" fontId="3" fillId="2" borderId="0" xfId="0" applyFont="1" applyFill="1" applyAlignment="1" applyProtection="1">
      <alignment wrapText="1"/>
      <protection locked="0"/>
    </xf>
    <xf numFmtId="0" fontId="15" fillId="10" borderId="12" xfId="0" applyFont="1" applyFill="1" applyBorder="1" applyAlignment="1" applyProtection="1">
      <alignment horizontal="left" vertical="center" wrapText="1"/>
      <protection locked="0"/>
    </xf>
    <xf numFmtId="0" fontId="15" fillId="10" borderId="4" xfId="0" applyFont="1" applyFill="1" applyBorder="1" applyAlignment="1" applyProtection="1">
      <alignment horizontal="center" vertical="center" wrapText="1"/>
      <protection locked="0"/>
    </xf>
    <xf numFmtId="0" fontId="15" fillId="10" borderId="15" xfId="0" applyFont="1" applyFill="1" applyBorder="1" applyAlignment="1" applyProtection="1">
      <alignment horizontal="center" vertical="center" wrapText="1"/>
      <protection locked="0"/>
    </xf>
    <xf numFmtId="0" fontId="15" fillId="10" borderId="24" xfId="0" applyFont="1" applyFill="1" applyBorder="1" applyAlignment="1" applyProtection="1">
      <alignment horizontal="center" vertical="center" wrapText="1"/>
      <protection locked="0"/>
    </xf>
    <xf numFmtId="0" fontId="13" fillId="0" borderId="26" xfId="0" applyFont="1" applyBorder="1" applyAlignment="1" applyProtection="1">
      <alignment horizontal="center" wrapText="1"/>
      <protection locked="0"/>
    </xf>
    <xf numFmtId="0" fontId="13" fillId="0" borderId="26" xfId="0" applyFont="1" applyBorder="1" applyAlignment="1" applyProtection="1">
      <alignment horizontal="center" vertical="top" wrapText="1"/>
      <protection locked="0"/>
    </xf>
    <xf numFmtId="0" fontId="15" fillId="2" borderId="5" xfId="0" applyFont="1" applyFill="1" applyBorder="1" applyAlignment="1" applyProtection="1">
      <alignment horizontal="left" vertical="center"/>
      <protection locked="0"/>
    </xf>
    <xf numFmtId="0" fontId="15" fillId="2" borderId="0" xfId="0" applyFont="1" applyFill="1" applyBorder="1" applyAlignment="1" applyProtection="1">
      <alignment horizontal="left" vertical="center"/>
      <protection locked="0"/>
    </xf>
    <xf numFmtId="0" fontId="3" fillId="2" borderId="0" xfId="0" applyFont="1" applyFill="1" applyBorder="1" applyAlignment="1" applyProtection="1">
      <alignment wrapText="1"/>
      <protection locked="0"/>
    </xf>
    <xf numFmtId="0" fontId="15" fillId="10" borderId="1" xfId="0" applyFont="1" applyFill="1" applyBorder="1" applyAlignment="1" applyProtection="1">
      <alignment horizontal="left" vertical="center" wrapText="1"/>
      <protection locked="0"/>
    </xf>
    <xf numFmtId="0" fontId="15" fillId="10"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center" wrapText="1"/>
      <protection locked="0"/>
    </xf>
    <xf numFmtId="0" fontId="13" fillId="0" borderId="1" xfId="0" applyFont="1" applyBorder="1" applyAlignment="1" applyProtection="1">
      <alignment horizontal="center" vertical="top" wrapText="1"/>
      <protection locked="0"/>
    </xf>
    <xf numFmtId="0" fontId="13" fillId="2" borderId="1" xfId="0" applyFont="1" applyFill="1" applyBorder="1" applyAlignment="1" applyProtection="1">
      <alignment horizontal="center" wrapText="1"/>
      <protection locked="0"/>
    </xf>
    <xf numFmtId="0" fontId="13" fillId="2" borderId="1" xfId="0" applyFont="1" applyFill="1" applyBorder="1" applyAlignment="1" applyProtection="1">
      <alignment horizontal="center" vertical="top" wrapText="1"/>
      <protection locked="0"/>
    </xf>
    <xf numFmtId="0" fontId="3" fillId="2" borderId="1" xfId="0" applyFont="1" applyFill="1" applyBorder="1" applyAlignment="1" applyProtection="1">
      <alignment horizontal="left" vertical="center" wrapText="1"/>
      <protection locked="0"/>
    </xf>
    <xf numFmtId="0" fontId="13" fillId="2" borderId="1" xfId="0" applyFont="1" applyFill="1" applyBorder="1" applyAlignment="1" applyProtection="1">
      <alignment horizontal="center" vertical="center"/>
      <protection locked="0"/>
    </xf>
    <xf numFmtId="1" fontId="13" fillId="2" borderId="1" xfId="1" applyNumberFormat="1" applyFont="1" applyFill="1" applyBorder="1" applyAlignment="1" applyProtection="1">
      <alignment horizontal="center" vertical="center"/>
      <protection locked="0"/>
    </xf>
    <xf numFmtId="1" fontId="13" fillId="2" borderId="1" xfId="1"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left" vertical="center" wrapText="1"/>
      <protection locked="0"/>
    </xf>
    <xf numFmtId="0" fontId="13" fillId="2" borderId="1" xfId="0" applyFont="1" applyFill="1" applyBorder="1" applyAlignment="1" applyProtection="1">
      <alignment horizontal="center" vertical="center" wrapText="1"/>
      <protection locked="0"/>
    </xf>
    <xf numFmtId="1" fontId="13" fillId="2" borderId="1" xfId="2" applyNumberFormat="1" applyFont="1" applyFill="1" applyBorder="1" applyAlignment="1" applyProtection="1">
      <alignment horizontal="center" vertical="center" wrapText="1"/>
      <protection locked="0"/>
    </xf>
    <xf numFmtId="1" fontId="3" fillId="0" borderId="1" xfId="2" applyNumberFormat="1" applyFont="1" applyBorder="1" applyAlignment="1" applyProtection="1">
      <alignment horizontal="center" vertical="center" wrapText="1"/>
      <protection locked="0"/>
    </xf>
    <xf numFmtId="0" fontId="13" fillId="6" borderId="1" xfId="3" applyFont="1" applyFill="1" applyBorder="1" applyAlignment="1" applyProtection="1">
      <alignment horizontal="center" wrapText="1"/>
      <protection locked="0"/>
    </xf>
    <xf numFmtId="0" fontId="13" fillId="6" borderId="1" xfId="3" applyFont="1" applyFill="1" applyBorder="1" applyAlignment="1" applyProtection="1">
      <alignment horizontal="center" vertical="top" wrapText="1"/>
      <protection locked="0"/>
    </xf>
    <xf numFmtId="0" fontId="13" fillId="2" borderId="1" xfId="3" applyFont="1" applyFill="1" applyBorder="1" applyAlignment="1" applyProtection="1">
      <alignment horizontal="center" wrapText="1"/>
      <protection locked="0"/>
    </xf>
    <xf numFmtId="0" fontId="13" fillId="2" borderId="1" xfId="3" applyFont="1" applyFill="1" applyBorder="1" applyAlignment="1" applyProtection="1">
      <alignment horizontal="center" vertical="top" wrapText="1"/>
      <protection locked="0"/>
    </xf>
    <xf numFmtId="3" fontId="13" fillId="2" borderId="1" xfId="2"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top"/>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center"/>
      <protection locked="0"/>
    </xf>
    <xf numFmtId="0" fontId="3" fillId="0" borderId="0" xfId="0" applyFont="1" applyProtection="1">
      <protection locked="0"/>
    </xf>
    <xf numFmtId="0" fontId="3" fillId="0" borderId="0" xfId="0" applyFont="1" applyAlignment="1" applyProtection="1">
      <alignment wrapText="1"/>
      <protection locked="0"/>
    </xf>
    <xf numFmtId="0" fontId="15" fillId="10" borderId="31" xfId="0" applyFont="1" applyFill="1" applyBorder="1" applyAlignment="1" applyProtection="1">
      <alignment horizontal="left" vertical="center" wrapText="1"/>
      <protection locked="0"/>
    </xf>
    <xf numFmtId="0" fontId="3" fillId="0" borderId="1" xfId="0" applyFont="1" applyBorder="1" applyAlignment="1" applyProtection="1">
      <alignment horizontal="left" vertical="center"/>
      <protection locked="0"/>
    </xf>
    <xf numFmtId="168" fontId="0" fillId="0" borderId="0" xfId="2" applyNumberFormat="1" applyFont="1" applyFill="1" applyBorder="1"/>
    <xf numFmtId="164" fontId="3" fillId="3" borderId="1" xfId="2" applyFont="1" applyFill="1" applyBorder="1" applyAlignment="1" applyProtection="1">
      <alignment vertical="center" wrapText="1"/>
    </xf>
    <xf numFmtId="169" fontId="3" fillId="3" borderId="1" xfId="2" applyNumberFormat="1" applyFont="1" applyFill="1" applyBorder="1" applyAlignment="1" applyProtection="1">
      <alignment vertical="center" wrapText="1"/>
    </xf>
    <xf numFmtId="164" fontId="15" fillId="10" borderId="9" xfId="2" applyNumberFormat="1" applyFont="1" applyFill="1" applyBorder="1" applyAlignment="1" applyProtection="1">
      <alignment vertical="center" wrapText="1"/>
    </xf>
    <xf numFmtId="0" fontId="4" fillId="0" borderId="0" xfId="0" applyFont="1" applyAlignment="1" applyProtection="1">
      <alignment wrapText="1"/>
      <protection locked="0"/>
    </xf>
    <xf numFmtId="0" fontId="4" fillId="2" borderId="0" xfId="0" applyFont="1" applyFill="1" applyAlignment="1" applyProtection="1">
      <alignment wrapText="1"/>
      <protection locked="0"/>
    </xf>
    <xf numFmtId="0" fontId="3" fillId="0" borderId="0" xfId="0" applyFont="1" applyAlignment="1" applyProtection="1">
      <alignment vertical="center" wrapText="1"/>
      <protection locked="0"/>
    </xf>
    <xf numFmtId="0" fontId="4" fillId="0" borderId="0" xfId="0" applyFont="1" applyAlignment="1" applyProtection="1">
      <alignment vertical="center" wrapText="1"/>
      <protection locked="0"/>
    </xf>
    <xf numFmtId="0" fontId="12" fillId="2" borderId="0" xfId="0" applyFont="1" applyFill="1" applyBorder="1" applyAlignment="1" applyProtection="1">
      <alignment horizontal="left" wrapText="1"/>
      <protection locked="0"/>
    </xf>
    <xf numFmtId="0" fontId="2" fillId="0" borderId="16" xfId="0" applyFont="1" applyFill="1" applyBorder="1" applyAlignment="1" applyProtection="1">
      <alignment horizontal="center" vertical="center" wrapText="1"/>
    </xf>
    <xf numFmtId="0" fontId="26" fillId="5" borderId="0" xfId="0" applyFont="1" applyFill="1" applyAlignment="1" applyProtection="1">
      <alignment horizontal="center" vertical="center" wrapText="1"/>
      <protection locked="0"/>
    </xf>
    <xf numFmtId="0" fontId="3" fillId="2"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wrapText="1"/>
      <protection locked="0"/>
    </xf>
    <xf numFmtId="164" fontId="3" fillId="16" borderId="1" xfId="2" applyFont="1" applyFill="1" applyBorder="1" applyAlignment="1" applyProtection="1">
      <alignment horizontal="center" vertical="center" wrapText="1"/>
      <protection locked="0"/>
    </xf>
    <xf numFmtId="3" fontId="3" fillId="0" borderId="1" xfId="2"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wrapText="1"/>
      <protection locked="0"/>
    </xf>
    <xf numFmtId="168" fontId="15" fillId="10" borderId="1" xfId="2" applyNumberFormat="1" applyFont="1" applyFill="1" applyBorder="1" applyAlignment="1">
      <alignment horizontal="center"/>
    </xf>
    <xf numFmtId="0" fontId="3"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wrapText="1"/>
      <protection locked="0"/>
    </xf>
    <xf numFmtId="0" fontId="3" fillId="2" borderId="47" xfId="0"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protection locked="0"/>
    </xf>
    <xf numFmtId="0" fontId="15" fillId="10" borderId="1" xfId="0"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43" fontId="13" fillId="4" borderId="1" xfId="14" applyFont="1" applyFill="1" applyBorder="1" applyAlignment="1" applyProtection="1">
      <alignment vertical="center" wrapText="1"/>
      <protection locked="0"/>
    </xf>
    <xf numFmtId="164" fontId="3" fillId="3" borderId="47" xfId="2" applyFont="1" applyFill="1" applyBorder="1" applyAlignment="1" applyProtection="1">
      <alignment vertical="center" wrapText="1"/>
    </xf>
    <xf numFmtId="43" fontId="13" fillId="4" borderId="47" xfId="14" applyFont="1" applyFill="1" applyBorder="1" applyAlignment="1" applyProtection="1">
      <alignment vertical="center" wrapText="1"/>
      <protection locked="0"/>
    </xf>
    <xf numFmtId="43" fontId="13" fillId="4" borderId="4" xfId="14" applyFont="1" applyFill="1" applyBorder="1" applyAlignment="1" applyProtection="1">
      <alignment vertical="center" wrapText="1"/>
      <protection locked="0"/>
    </xf>
    <xf numFmtId="43" fontId="13" fillId="4" borderId="49" xfId="14" applyFont="1" applyFill="1" applyBorder="1" applyAlignment="1" applyProtection="1">
      <alignment vertical="center" wrapText="1"/>
      <protection locked="0"/>
    </xf>
    <xf numFmtId="0" fontId="32" fillId="0" borderId="16" xfId="0" applyFont="1" applyBorder="1" applyAlignment="1" applyProtection="1">
      <alignment horizontal="center" vertical="center"/>
    </xf>
    <xf numFmtId="43" fontId="13" fillId="3" borderId="1" xfId="14" applyFont="1" applyFill="1" applyBorder="1" applyAlignment="1" applyProtection="1">
      <alignment vertical="center" wrapText="1"/>
      <protection locked="0"/>
    </xf>
    <xf numFmtId="44" fontId="12" fillId="2" borderId="0" xfId="0" applyNumberFormat="1" applyFont="1" applyFill="1" applyBorder="1" applyAlignment="1" applyProtection="1">
      <alignment horizontal="left" wrapText="1"/>
      <protection locked="0"/>
    </xf>
    <xf numFmtId="44" fontId="19" fillId="5" borderId="1" xfId="0" applyNumberFormat="1" applyFont="1" applyFill="1" applyBorder="1" applyAlignment="1">
      <alignment horizontal="center" vertical="center" wrapText="1"/>
    </xf>
    <xf numFmtId="44" fontId="3" fillId="2" borderId="1" xfId="0" applyNumberFormat="1" applyFont="1" applyFill="1" applyBorder="1" applyAlignment="1" applyProtection="1">
      <alignment horizontal="center" vertical="center" wrapText="1"/>
      <protection locked="0"/>
    </xf>
    <xf numFmtId="44" fontId="3" fillId="2" borderId="1" xfId="2" applyNumberFormat="1" applyFont="1" applyFill="1" applyBorder="1" applyAlignment="1" applyProtection="1">
      <alignment vertical="center" wrapText="1"/>
      <protection locked="0"/>
    </xf>
    <xf numFmtId="44" fontId="15" fillId="10" borderId="9" xfId="2" applyNumberFormat="1" applyFont="1" applyFill="1" applyBorder="1" applyAlignment="1" applyProtection="1">
      <alignment vertical="center" wrapText="1"/>
    </xf>
    <xf numFmtId="44" fontId="32" fillId="0" borderId="16" xfId="0" applyNumberFormat="1" applyFont="1" applyBorder="1" applyAlignment="1" applyProtection="1">
      <alignment horizontal="center" vertical="center"/>
    </xf>
    <xf numFmtId="44" fontId="3" fillId="0" borderId="0" xfId="0" applyNumberFormat="1" applyFont="1" applyAlignment="1" applyProtection="1">
      <alignment wrapText="1"/>
      <protection locked="0"/>
    </xf>
    <xf numFmtId="0" fontId="37" fillId="0" borderId="0" xfId="0" applyFont="1" applyAlignment="1">
      <alignment wrapText="1"/>
    </xf>
    <xf numFmtId="0" fontId="40" fillId="0" borderId="0" xfId="0" applyFont="1"/>
    <xf numFmtId="0" fontId="37" fillId="0" borderId="0" xfId="0" applyFont="1" applyAlignment="1">
      <alignment vertical="center" wrapText="1"/>
    </xf>
    <xf numFmtId="0" fontId="39" fillId="19" borderId="57" xfId="0" applyFont="1" applyFill="1" applyBorder="1" applyAlignment="1">
      <alignment horizontal="left" vertical="center" wrapText="1"/>
    </xf>
    <xf numFmtId="0" fontId="38" fillId="19" borderId="57" xfId="0" applyFont="1" applyFill="1" applyBorder="1" applyAlignment="1">
      <alignment horizontal="left" vertical="center" wrapText="1"/>
    </xf>
    <xf numFmtId="0" fontId="37" fillId="19" borderId="0" xfId="0" applyFont="1" applyFill="1" applyAlignment="1">
      <alignment wrapText="1"/>
    </xf>
    <xf numFmtId="0" fontId="40" fillId="19" borderId="0" xfId="0" applyFont="1" applyFill="1"/>
    <xf numFmtId="0" fontId="37" fillId="19" borderId="0" xfId="0" applyFont="1" applyFill="1" applyAlignment="1">
      <alignment vertical="center" wrapText="1"/>
    </xf>
    <xf numFmtId="0" fontId="39" fillId="17" borderId="60" xfId="0" applyFont="1" applyFill="1" applyBorder="1" applyAlignment="1">
      <alignment horizontal="center" vertical="center" wrapText="1"/>
    </xf>
    <xf numFmtId="0" fontId="39" fillId="17" borderId="61" xfId="0" applyFont="1" applyFill="1" applyBorder="1" applyAlignment="1">
      <alignment horizontal="center" vertical="center" wrapText="1"/>
    </xf>
    <xf numFmtId="0" fontId="38" fillId="18" borderId="61" xfId="0" applyFont="1" applyFill="1" applyBorder="1" applyAlignment="1">
      <alignment horizontal="center" vertical="center" wrapText="1"/>
    </xf>
    <xf numFmtId="164" fontId="37" fillId="21" borderId="61" xfId="0" applyNumberFormat="1" applyFont="1" applyFill="1" applyBorder="1" applyAlignment="1">
      <alignment vertical="center" wrapText="1"/>
    </xf>
    <xf numFmtId="169" fontId="37" fillId="21" borderId="61" xfId="0" applyNumberFormat="1" applyFont="1" applyFill="1" applyBorder="1" applyAlignment="1">
      <alignment vertical="center" wrapText="1"/>
    </xf>
    <xf numFmtId="0" fontId="37" fillId="19" borderId="61" xfId="0" applyFont="1" applyFill="1" applyBorder="1" applyAlignment="1">
      <alignment vertical="center" wrapText="1"/>
    </xf>
    <xf numFmtId="164" fontId="37" fillId="19" borderId="61" xfId="0" applyNumberFormat="1" applyFont="1" applyFill="1" applyBorder="1" applyAlignment="1">
      <alignment vertical="center" wrapText="1"/>
    </xf>
    <xf numFmtId="169" fontId="37" fillId="19" borderId="61" xfId="0" applyNumberFormat="1" applyFont="1" applyFill="1" applyBorder="1" applyAlignment="1">
      <alignment vertical="center" wrapText="1"/>
    </xf>
    <xf numFmtId="0" fontId="41" fillId="19" borderId="0" xfId="0" applyFont="1" applyFill="1" applyAlignment="1">
      <alignment horizontal="center" vertical="center" wrapText="1"/>
    </xf>
    <xf numFmtId="164" fontId="42" fillId="17" borderId="61" xfId="0" applyNumberFormat="1" applyFont="1" applyFill="1" applyBorder="1" applyAlignment="1">
      <alignment horizontal="right" vertical="center" wrapText="1"/>
    </xf>
    <xf numFmtId="0" fontId="38" fillId="0" borderId="0" xfId="0" applyFont="1" applyAlignment="1">
      <alignment vertical="center" wrapText="1"/>
    </xf>
    <xf numFmtId="166" fontId="37" fillId="0" borderId="0" xfId="0" applyNumberFormat="1" applyFont="1" applyAlignment="1">
      <alignment wrapText="1"/>
    </xf>
    <xf numFmtId="0" fontId="37" fillId="19" borderId="54" xfId="0" applyFont="1" applyFill="1" applyBorder="1" applyAlignment="1">
      <alignment horizontal="left" wrapText="1"/>
    </xf>
    <xf numFmtId="0" fontId="39" fillId="19" borderId="0" xfId="0" applyFont="1" applyFill="1" applyAlignment="1">
      <alignment horizontal="center" vertical="center" wrapText="1"/>
    </xf>
    <xf numFmtId="175" fontId="37" fillId="0" borderId="0" xfId="0" applyNumberFormat="1" applyFont="1" applyAlignment="1">
      <alignment wrapText="1"/>
    </xf>
    <xf numFmtId="0" fontId="37" fillId="0" borderId="61" xfId="0" applyFont="1" applyFill="1" applyBorder="1" applyAlignment="1">
      <alignment horizontal="center" vertical="center" wrapText="1"/>
    </xf>
    <xf numFmtId="0" fontId="37" fillId="0" borderId="61" xfId="0" applyFont="1" applyFill="1" applyBorder="1" applyAlignment="1">
      <alignment vertical="center" wrapText="1"/>
    </xf>
    <xf numFmtId="164" fontId="37" fillId="0" borderId="61" xfId="0" applyNumberFormat="1" applyFont="1" applyFill="1" applyBorder="1" applyAlignment="1">
      <alignment vertical="center" wrapText="1"/>
    </xf>
    <xf numFmtId="169" fontId="37" fillId="0" borderId="61" xfId="0" applyNumberFormat="1" applyFont="1" applyFill="1" applyBorder="1" applyAlignment="1">
      <alignment vertical="center" wrapText="1"/>
    </xf>
    <xf numFmtId="0" fontId="37" fillId="0" borderId="63" xfId="0" applyFont="1" applyFill="1" applyBorder="1" applyAlignment="1">
      <alignment vertical="center" wrapText="1"/>
    </xf>
    <xf numFmtId="0" fontId="37" fillId="0" borderId="0" xfId="0" applyFont="1" applyFill="1" applyAlignment="1">
      <alignment wrapText="1"/>
    </xf>
    <xf numFmtId="0" fontId="37" fillId="0" borderId="0" xfId="0" applyFont="1" applyFill="1" applyAlignment="1">
      <alignment vertical="center" wrapText="1"/>
    </xf>
    <xf numFmtId="0" fontId="40" fillId="0" borderId="0" xfId="0" applyFont="1" applyFill="1"/>
    <xf numFmtId="0" fontId="0" fillId="0" borderId="0" xfId="0" applyFill="1"/>
    <xf numFmtId="0" fontId="37" fillId="19" borderId="61" xfId="0" applyFont="1" applyFill="1" applyBorder="1" applyAlignment="1">
      <alignment horizontal="center" vertical="center" wrapText="1"/>
    </xf>
    <xf numFmtId="0" fontId="4" fillId="0" borderId="0" xfId="0" applyFont="1" applyAlignment="1">
      <alignment horizontal="left" vertical="center" wrapText="1"/>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left" vertical="center" wrapText="1"/>
      <protection locked="0"/>
    </xf>
    <xf numFmtId="0" fontId="48" fillId="19" borderId="61" xfId="0" applyFont="1" applyFill="1" applyBorder="1" applyAlignment="1">
      <alignment vertical="center" wrapText="1"/>
    </xf>
    <xf numFmtId="0" fontId="0" fillId="0" borderId="0" xfId="0"/>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0" fillId="0" borderId="0" xfId="0"/>
    <xf numFmtId="0" fontId="4" fillId="2" borderId="1" xfId="0" applyFont="1" applyFill="1" applyBorder="1" applyAlignment="1" applyProtection="1">
      <alignment horizontal="center" vertical="center" wrapText="1"/>
      <protection locked="0"/>
    </xf>
    <xf numFmtId="0" fontId="4" fillId="0" borderId="0" xfId="0" applyFont="1" applyAlignment="1">
      <alignment wrapText="1"/>
    </xf>
    <xf numFmtId="0" fontId="4" fillId="2" borderId="1" xfId="0" applyFont="1" applyFill="1" applyBorder="1" applyAlignment="1" applyProtection="1">
      <alignment horizontal="center" vertical="center" wrapText="1"/>
      <protection locked="0"/>
    </xf>
    <xf numFmtId="0" fontId="0" fillId="0" borderId="0" xfId="0"/>
    <xf numFmtId="0" fontId="4" fillId="0" borderId="0" xfId="0" applyFont="1" applyAlignment="1">
      <alignment vertical="center" wrapText="1"/>
    </xf>
    <xf numFmtId="0" fontId="4" fillId="2" borderId="1" xfId="0" applyFont="1" applyFill="1" applyBorder="1" applyAlignment="1" applyProtection="1">
      <alignment horizontal="center" vertical="center" wrapText="1"/>
      <protection locked="0"/>
    </xf>
    <xf numFmtId="0" fontId="4" fillId="0" borderId="0" xfId="0" applyFont="1" applyAlignment="1">
      <alignment vertical="center" wrapText="1"/>
    </xf>
    <xf numFmtId="0" fontId="4" fillId="2" borderId="1" xfId="0" applyFont="1" applyFill="1" applyBorder="1" applyAlignment="1" applyProtection="1">
      <alignment horizontal="center" vertical="center" wrapText="1"/>
      <protection locked="0"/>
    </xf>
    <xf numFmtId="0" fontId="4" fillId="0" borderId="0" xfId="0" applyFont="1" applyAlignment="1">
      <alignment horizontal="center" vertical="center" wrapText="1"/>
    </xf>
    <xf numFmtId="0" fontId="4" fillId="2" borderId="0" xfId="0" applyFont="1" applyFill="1" applyBorder="1" applyAlignment="1" applyProtection="1">
      <alignment horizontal="left" vertical="center" wrapText="1"/>
      <protection locked="0"/>
    </xf>
    <xf numFmtId="0" fontId="4" fillId="0" borderId="61" xfId="0" applyFont="1" applyBorder="1" applyAlignment="1">
      <alignment wrapText="1"/>
    </xf>
    <xf numFmtId="0" fontId="37" fillId="19" borderId="61" xfId="0" applyFont="1" applyFill="1" applyBorder="1" applyAlignment="1">
      <alignment horizontal="left" vertical="center" wrapText="1"/>
    </xf>
    <xf numFmtId="0" fontId="4" fillId="0" borderId="61" xfId="0" applyFont="1" applyBorder="1" applyAlignment="1">
      <alignment horizontal="left" wrapText="1"/>
    </xf>
    <xf numFmtId="0" fontId="4" fillId="0" borderId="0" xfId="0" applyFont="1" applyAlignment="1">
      <alignment horizontal="left" wrapText="1"/>
    </xf>
    <xf numFmtId="0" fontId="4" fillId="2" borderId="4" xfId="0" applyFont="1" applyFill="1" applyBorder="1" applyAlignment="1" applyProtection="1">
      <alignment horizontal="left" vertical="center" wrapText="1"/>
      <protection locked="0"/>
    </xf>
    <xf numFmtId="164" fontId="37" fillId="19" borderId="58" xfId="0" applyNumberFormat="1" applyFont="1" applyFill="1" applyBorder="1" applyAlignment="1">
      <alignment vertical="center" wrapText="1"/>
    </xf>
    <xf numFmtId="0" fontId="38" fillId="18" borderId="60" xfId="0" applyFont="1" applyFill="1" applyBorder="1" applyAlignment="1">
      <alignment horizontal="center" vertical="center" wrapText="1"/>
    </xf>
    <xf numFmtId="0" fontId="51" fillId="0" borderId="61" xfId="0" applyFont="1" applyBorder="1" applyAlignment="1">
      <alignment vertical="center" wrapText="1"/>
    </xf>
    <xf numFmtId="0" fontId="51" fillId="23" borderId="61" xfId="0" applyFont="1" applyFill="1" applyBorder="1" applyAlignment="1">
      <alignment vertical="center" wrapText="1"/>
    </xf>
    <xf numFmtId="0" fontId="48" fillId="19" borderId="61" xfId="0" applyFont="1" applyFill="1" applyBorder="1" applyAlignment="1">
      <alignment horizontal="center" vertical="center" wrapText="1"/>
    </xf>
    <xf numFmtId="0" fontId="48" fillId="0" borderId="0" xfId="0" applyFont="1" applyAlignment="1">
      <alignment wrapText="1"/>
    </xf>
    <xf numFmtId="0" fontId="15" fillId="10" borderId="11" xfId="0" applyFont="1" applyFill="1" applyBorder="1" applyAlignment="1" applyProtection="1">
      <alignment horizontal="left" vertical="center"/>
      <protection locked="0"/>
    </xf>
    <xf numFmtId="0" fontId="15" fillId="10" borderId="8" xfId="0" applyFont="1" applyFill="1" applyBorder="1" applyAlignment="1" applyProtection="1">
      <alignment horizontal="left" vertical="center"/>
      <protection locked="0"/>
    </xf>
    <xf numFmtId="0" fontId="15" fillId="10" borderId="3" xfId="0" applyFont="1" applyFill="1" applyBorder="1" applyAlignment="1" applyProtection="1">
      <alignment horizontal="left" vertical="center"/>
      <protection locked="0"/>
    </xf>
    <xf numFmtId="0" fontId="15" fillId="10"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protection locked="0"/>
    </xf>
    <xf numFmtId="0" fontId="15" fillId="10"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0" fontId="25" fillId="5" borderId="48"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166" fontId="3" fillId="2" borderId="1" xfId="1" applyNumberFormat="1" applyFont="1" applyFill="1" applyBorder="1" applyAlignment="1" applyProtection="1">
      <alignment horizontal="center" vertical="center" wrapText="1"/>
      <protection locked="0"/>
    </xf>
    <xf numFmtId="0" fontId="15" fillId="10" borderId="21" xfId="0" applyFont="1" applyFill="1" applyBorder="1" applyAlignment="1" applyProtection="1">
      <alignment horizontal="left" vertical="center" wrapText="1"/>
      <protection locked="0"/>
    </xf>
    <xf numFmtId="0" fontId="15" fillId="10" borderId="22" xfId="0" applyFont="1" applyFill="1" applyBorder="1" applyAlignment="1" applyProtection="1">
      <alignment horizontal="left" vertical="center" wrapText="1"/>
      <protection locked="0"/>
    </xf>
    <xf numFmtId="0" fontId="15" fillId="10" borderId="32" xfId="0" applyFont="1" applyFill="1" applyBorder="1" applyAlignment="1" applyProtection="1">
      <alignment horizontal="left" vertical="center" wrapText="1"/>
      <protection locked="0"/>
    </xf>
    <xf numFmtId="0" fontId="15" fillId="10" borderId="23" xfId="0" applyFont="1" applyFill="1" applyBorder="1" applyAlignment="1" applyProtection="1">
      <alignment horizontal="left" vertical="center" wrapText="1"/>
      <protection locked="0"/>
    </xf>
    <xf numFmtId="0" fontId="15" fillId="10" borderId="15" xfId="0" applyFont="1" applyFill="1" applyBorder="1" applyAlignment="1" applyProtection="1">
      <alignment horizontal="center" vertical="center" wrapText="1"/>
      <protection locked="0"/>
    </xf>
    <xf numFmtId="0" fontId="15" fillId="10" borderId="17" xfId="0" applyFont="1" applyFill="1" applyBorder="1" applyAlignment="1" applyProtection="1">
      <alignment horizontal="center" vertical="center" wrapText="1"/>
      <protection locked="0"/>
    </xf>
    <xf numFmtId="0" fontId="13" fillId="0" borderId="25" xfId="0" applyFont="1" applyBorder="1" applyAlignment="1" applyProtection="1">
      <alignment horizontal="left" vertical="center" wrapText="1"/>
      <protection locked="0"/>
    </xf>
    <xf numFmtId="0" fontId="13" fillId="0" borderId="29" xfId="0" applyFont="1" applyBorder="1" applyAlignment="1" applyProtection="1">
      <alignment horizontal="left" vertical="center" wrapText="1"/>
      <protection locked="0"/>
    </xf>
    <xf numFmtId="0" fontId="13" fillId="0" borderId="27" xfId="0" applyFont="1" applyBorder="1" applyAlignment="1" applyProtection="1">
      <alignment horizontal="center" vertical="center" wrapText="1"/>
      <protection locked="0"/>
    </xf>
    <xf numFmtId="0" fontId="13" fillId="0" borderId="30" xfId="0" applyFon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13" fillId="0" borderId="1" xfId="0" applyFont="1" applyBorder="1" applyAlignment="1" applyProtection="1">
      <alignment horizontal="center" wrapText="1"/>
      <protection locked="0"/>
    </xf>
    <xf numFmtId="2" fontId="13" fillId="0" borderId="1" xfId="1"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top" wrapText="1"/>
      <protection locked="0"/>
    </xf>
    <xf numFmtId="166" fontId="13" fillId="0" borderId="1" xfId="1" applyNumberFormat="1" applyFont="1" applyBorder="1" applyAlignment="1" applyProtection="1">
      <alignment horizontal="center" vertical="center" wrapText="1"/>
      <protection locked="0"/>
    </xf>
    <xf numFmtId="0" fontId="13" fillId="2" borderId="1" xfId="0" applyFont="1" applyFill="1" applyBorder="1" applyAlignment="1" applyProtection="1">
      <alignment horizontal="left" vertical="center" wrapText="1"/>
      <protection locked="0"/>
    </xf>
    <xf numFmtId="0" fontId="13" fillId="2" borderId="1" xfId="0" applyFont="1" applyFill="1" applyBorder="1" applyAlignment="1" applyProtection="1">
      <alignment horizontal="center" vertical="center"/>
      <protection locked="0"/>
    </xf>
    <xf numFmtId="166" fontId="3" fillId="0" borderId="1" xfId="1"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wrapText="1"/>
      <protection locked="0"/>
    </xf>
    <xf numFmtId="170" fontId="3" fillId="0" borderId="1" xfId="1"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top" wrapText="1"/>
      <protection locked="0"/>
    </xf>
    <xf numFmtId="0" fontId="13" fillId="2" borderId="1" xfId="0" applyFont="1" applyFill="1" applyBorder="1" applyAlignment="1" applyProtection="1">
      <alignment horizontal="center" vertical="center" wrapText="1"/>
      <protection locked="0"/>
    </xf>
    <xf numFmtId="170" fontId="13" fillId="0" borderId="1" xfId="1" applyNumberFormat="1" applyFont="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13" fillId="6" borderId="1" xfId="3" applyFont="1" applyFill="1" applyBorder="1" applyAlignment="1" applyProtection="1">
      <alignment horizontal="left" vertical="center" wrapText="1"/>
      <protection locked="0"/>
    </xf>
    <xf numFmtId="0" fontId="13" fillId="2" borderId="1" xfId="3" applyFont="1" applyFill="1" applyBorder="1" applyAlignment="1" applyProtection="1">
      <alignment horizontal="left" vertical="center" wrapText="1"/>
      <protection locked="0"/>
    </xf>
    <xf numFmtId="2" fontId="3" fillId="2" borderId="1" xfId="1" applyNumberFormat="1" applyFont="1" applyFill="1" applyBorder="1" applyAlignment="1" applyProtection="1">
      <alignment horizontal="center" vertical="center" wrapText="1"/>
      <protection locked="0"/>
    </xf>
    <xf numFmtId="0" fontId="12" fillId="5" borderId="5" xfId="0" applyFont="1" applyFill="1" applyBorder="1" applyAlignment="1" applyProtection="1">
      <alignment horizontal="left" vertical="center" wrapText="1"/>
      <protection locked="0"/>
    </xf>
    <xf numFmtId="0" fontId="12" fillId="5" borderId="0" xfId="0" applyFont="1" applyFill="1" applyBorder="1" applyAlignment="1" applyProtection="1">
      <alignment horizontal="left" vertical="center" wrapText="1"/>
      <protection locked="0"/>
    </xf>
    <xf numFmtId="0" fontId="15" fillId="10" borderId="1" xfId="0" applyFont="1" applyFill="1" applyBorder="1" applyAlignment="1" applyProtection="1">
      <alignment horizontal="left" vertical="center"/>
      <protection locked="0"/>
    </xf>
    <xf numFmtId="1" fontId="3" fillId="2" borderId="1" xfId="1" applyNumberFormat="1" applyFont="1" applyFill="1" applyBorder="1" applyAlignment="1" applyProtection="1">
      <alignment horizontal="center" vertical="center" wrapText="1"/>
      <protection locked="0"/>
    </xf>
    <xf numFmtId="1" fontId="13" fillId="0" borderId="1" xfId="1" applyNumberFormat="1" applyFont="1" applyBorder="1" applyAlignment="1" applyProtection="1">
      <alignment horizontal="center" vertical="center" wrapText="1"/>
      <protection locked="0"/>
    </xf>
    <xf numFmtId="0" fontId="3" fillId="2" borderId="47" xfId="0"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protection locked="0"/>
    </xf>
    <xf numFmtId="164" fontId="3" fillId="2" borderId="47" xfId="2" applyFont="1" applyFill="1" applyBorder="1" applyAlignment="1" applyProtection="1">
      <alignment horizontal="center" vertical="center" wrapText="1"/>
      <protection locked="0"/>
    </xf>
    <xf numFmtId="164" fontId="3" fillId="2" borderId="49" xfId="2" applyFont="1" applyFill="1" applyBorder="1" applyAlignment="1" applyProtection="1">
      <alignment horizontal="center" vertical="center" wrapText="1"/>
      <protection locked="0"/>
    </xf>
    <xf numFmtId="44" fontId="3" fillId="2" borderId="47" xfId="0" applyNumberFormat="1" applyFont="1" applyFill="1" applyBorder="1" applyAlignment="1" applyProtection="1">
      <alignment horizontal="center" vertical="center" wrapText="1"/>
      <protection locked="0"/>
    </xf>
    <xf numFmtId="44" fontId="3" fillId="2" borderId="4" xfId="0" applyNumberFormat="1"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164" fontId="3" fillId="3" borderId="47" xfId="2" applyFont="1" applyFill="1" applyBorder="1" applyAlignment="1" applyProtection="1">
      <alignment horizontal="center" vertical="center" wrapText="1"/>
    </xf>
    <xf numFmtId="164" fontId="3" fillId="3" borderId="4" xfId="2" applyFont="1" applyFill="1" applyBorder="1" applyAlignment="1" applyProtection="1">
      <alignment horizontal="center" vertical="center" wrapText="1"/>
    </xf>
    <xf numFmtId="0" fontId="4" fillId="0" borderId="14" xfId="0" applyFont="1" applyBorder="1" applyAlignment="1" applyProtection="1">
      <alignment horizontal="center" vertical="center" wrapText="1"/>
      <protection locked="0"/>
    </xf>
    <xf numFmtId="0" fontId="15" fillId="13" borderId="47" xfId="0" applyFont="1" applyFill="1" applyBorder="1" applyAlignment="1">
      <alignment horizontal="center" vertical="center" wrapText="1"/>
    </xf>
    <xf numFmtId="0" fontId="15" fillId="13" borderId="4" xfId="0" applyFont="1" applyFill="1" applyBorder="1" applyAlignment="1">
      <alignment horizontal="center" vertical="center" wrapText="1"/>
    </xf>
    <xf numFmtId="169" fontId="3" fillId="3" borderId="47" xfId="2" applyNumberFormat="1" applyFont="1" applyFill="1" applyBorder="1" applyAlignment="1" applyProtection="1">
      <alignment horizontal="center" vertical="center" wrapText="1"/>
    </xf>
    <xf numFmtId="169" fontId="3" fillId="3" borderId="4" xfId="2" applyNumberFormat="1" applyFont="1" applyFill="1" applyBorder="1" applyAlignment="1" applyProtection="1">
      <alignment horizontal="center" vertical="center" wrapText="1"/>
    </xf>
    <xf numFmtId="0" fontId="3" fillId="4" borderId="11" xfId="0" applyFont="1" applyFill="1" applyBorder="1" applyAlignment="1" applyProtection="1">
      <alignment horizontal="left" vertical="center" wrapText="1"/>
      <protection locked="0"/>
    </xf>
    <xf numFmtId="0" fontId="3" fillId="4" borderId="8" xfId="0" applyFont="1" applyFill="1" applyBorder="1" applyAlignment="1" applyProtection="1">
      <alignment horizontal="left" vertical="center" wrapText="1"/>
      <protection locked="0"/>
    </xf>
    <xf numFmtId="0" fontId="3" fillId="2" borderId="31" xfId="0" applyFont="1" applyFill="1" applyBorder="1" applyAlignment="1" applyProtection="1">
      <alignment horizontal="left" vertical="center" wrapText="1"/>
      <protection locked="0"/>
    </xf>
    <xf numFmtId="0" fontId="3" fillId="2" borderId="50" xfId="0" applyFont="1" applyFill="1" applyBorder="1" applyAlignment="1" applyProtection="1">
      <alignment horizontal="left" vertical="center" wrapText="1"/>
      <protection locked="0"/>
    </xf>
    <xf numFmtId="0" fontId="15" fillId="10" borderId="14" xfId="0" applyFont="1" applyFill="1" applyBorder="1" applyAlignment="1" applyProtection="1">
      <alignment horizontal="left" vertical="center" wrapText="1"/>
      <protection locked="0"/>
    </xf>
    <xf numFmtId="0" fontId="15" fillId="10" borderId="0" xfId="0" applyFont="1" applyFill="1" applyBorder="1" applyAlignment="1" applyProtection="1">
      <alignment horizontal="left" vertical="center" wrapText="1"/>
      <protection locked="0"/>
    </xf>
    <xf numFmtId="44" fontId="3" fillId="2" borderId="47" xfId="2" applyNumberFormat="1" applyFont="1" applyFill="1" applyBorder="1" applyAlignment="1" applyProtection="1">
      <alignment horizontal="center" vertical="center" wrapText="1"/>
      <protection locked="0"/>
    </xf>
    <xf numFmtId="44" fontId="3" fillId="2" borderId="49" xfId="2" applyNumberFormat="1" applyFont="1" applyFill="1" applyBorder="1" applyAlignment="1" applyProtection="1">
      <alignment horizontal="center" vertical="center" wrapText="1"/>
      <protection locked="0"/>
    </xf>
    <xf numFmtId="43" fontId="13" fillId="3" borderId="47" xfId="14" applyFont="1" applyFill="1" applyBorder="1" applyAlignment="1" applyProtection="1">
      <alignment horizontal="center" vertical="center" wrapText="1"/>
      <protection locked="0"/>
    </xf>
    <xf numFmtId="43" fontId="13" fillId="3" borderId="4" xfId="14" applyFont="1" applyFill="1" applyBorder="1" applyAlignment="1" applyProtection="1">
      <alignment horizontal="center" vertical="center" wrapText="1"/>
      <protection locked="0"/>
    </xf>
    <xf numFmtId="0" fontId="15" fillId="10" borderId="2" xfId="0" applyFont="1" applyFill="1" applyBorder="1" applyAlignment="1" applyProtection="1">
      <alignment horizontal="center" vertical="center" wrapText="1"/>
    </xf>
    <xf numFmtId="0" fontId="15" fillId="10" borderId="4" xfId="0" applyFont="1" applyFill="1" applyBorder="1" applyAlignment="1" applyProtection="1">
      <alignment horizontal="center" vertical="center" wrapText="1"/>
    </xf>
    <xf numFmtId="164" fontId="3" fillId="2" borderId="4" xfId="2" applyFont="1" applyFill="1" applyBorder="1" applyAlignment="1" applyProtection="1">
      <alignment horizontal="center" vertical="center" wrapText="1"/>
      <protection locked="0"/>
    </xf>
    <xf numFmtId="44" fontId="15" fillId="10" borderId="51" xfId="0" applyNumberFormat="1" applyFont="1" applyFill="1" applyBorder="1" applyAlignment="1">
      <alignment horizontal="center" vertical="center" wrapText="1"/>
    </xf>
    <xf numFmtId="44" fontId="15" fillId="10" borderId="3" xfId="0" applyNumberFormat="1" applyFont="1" applyFill="1" applyBorder="1" applyAlignment="1">
      <alignment horizontal="center" vertical="center" wrapText="1"/>
    </xf>
    <xf numFmtId="0" fontId="3" fillId="2" borderId="47" xfId="0" applyFont="1" applyFill="1" applyBorder="1" applyAlignment="1" applyProtection="1">
      <alignment vertical="center" wrapText="1"/>
      <protection locked="0"/>
    </xf>
    <xf numFmtId="0" fontId="3" fillId="2" borderId="49" xfId="0" applyFont="1" applyFill="1" applyBorder="1" applyAlignment="1" applyProtection="1">
      <alignment vertical="center" wrapText="1"/>
      <protection locked="0"/>
    </xf>
    <xf numFmtId="0" fontId="12" fillId="5" borderId="16" xfId="0" applyFont="1" applyFill="1" applyBorder="1" applyAlignment="1" applyProtection="1">
      <alignment horizontal="left" vertical="center" wrapText="1"/>
      <protection locked="0"/>
    </xf>
    <xf numFmtId="0" fontId="15" fillId="10" borderId="1" xfId="0" applyFont="1" applyFill="1" applyBorder="1" applyAlignment="1" applyProtection="1">
      <alignment horizontal="center" vertical="center" wrapText="1"/>
    </xf>
    <xf numFmtId="0" fontId="15" fillId="10" borderId="12" xfId="0" applyFont="1" applyFill="1" applyBorder="1" applyAlignment="1" applyProtection="1">
      <alignment horizontal="center" vertical="center" wrapText="1"/>
    </xf>
    <xf numFmtId="0" fontId="15" fillId="10" borderId="10" xfId="0" applyFont="1" applyFill="1" applyBorder="1" applyAlignment="1" applyProtection="1">
      <alignment horizontal="center" vertical="center" wrapText="1"/>
    </xf>
    <xf numFmtId="0" fontId="15" fillId="10" borderId="4" xfId="0" applyFont="1" applyFill="1" applyBorder="1" applyAlignment="1" applyProtection="1">
      <alignment vertical="center" wrapText="1"/>
    </xf>
    <xf numFmtId="0" fontId="15" fillId="10" borderId="1" xfId="0" applyFont="1" applyFill="1" applyBorder="1" applyAlignment="1" applyProtection="1">
      <alignment vertical="center" wrapText="1"/>
    </xf>
    <xf numFmtId="0" fontId="15" fillId="10" borderId="1" xfId="0" applyFont="1" applyFill="1" applyBorder="1" applyAlignment="1" applyProtection="1">
      <alignment horizontal="left" vertical="center" wrapText="1"/>
    </xf>
    <xf numFmtId="0" fontId="15" fillId="10" borderId="0" xfId="0" applyFont="1" applyFill="1" applyBorder="1" applyAlignment="1" applyProtection="1">
      <alignment vertical="center" wrapText="1"/>
      <protection locked="0"/>
    </xf>
    <xf numFmtId="0" fontId="19" fillId="5" borderId="4"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0" fontId="3" fillId="0" borderId="0" xfId="0" applyFont="1" applyBorder="1" applyAlignment="1" applyProtection="1">
      <alignment horizontal="center" vertical="center" wrapText="1"/>
      <protection locked="0"/>
    </xf>
    <xf numFmtId="0" fontId="3" fillId="0" borderId="0" xfId="0" applyFont="1" applyBorder="1" applyAlignment="1" applyProtection="1">
      <alignment vertical="center" wrapText="1"/>
      <protection locked="0"/>
    </xf>
    <xf numFmtId="0" fontId="15" fillId="10" borderId="3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18" fillId="0" borderId="33" xfId="0" applyFont="1" applyBorder="1" applyAlignment="1" applyProtection="1">
      <alignment horizontal="center" vertical="center"/>
    </xf>
    <xf numFmtId="0" fontId="18" fillId="0" borderId="33" xfId="0" applyFont="1" applyBorder="1" applyAlignment="1" applyProtection="1">
      <alignment vertical="center"/>
    </xf>
    <xf numFmtId="0" fontId="15" fillId="10" borderId="18" xfId="0" applyFont="1" applyFill="1" applyBorder="1" applyAlignment="1" applyProtection="1">
      <alignment horizontal="right" vertical="center" wrapText="1"/>
    </xf>
    <xf numFmtId="0" fontId="15" fillId="10" borderId="19" xfId="0" applyFont="1" applyFill="1" applyBorder="1" applyAlignment="1" applyProtection="1">
      <alignment horizontal="right" vertical="center" wrapText="1"/>
    </xf>
    <xf numFmtId="0" fontId="15" fillId="10" borderId="19" xfId="0" applyFont="1" applyFill="1" applyBorder="1" applyAlignment="1" applyProtection="1">
      <alignment vertical="center" wrapText="1"/>
    </xf>
    <xf numFmtId="0" fontId="15" fillId="10" borderId="20" xfId="0" applyFont="1" applyFill="1" applyBorder="1" applyAlignment="1" applyProtection="1">
      <alignment horizontal="right" vertical="center" wrapText="1"/>
    </xf>
    <xf numFmtId="0" fontId="3" fillId="2" borderId="12" xfId="0" applyFont="1" applyFill="1" applyBorder="1" applyAlignment="1" applyProtection="1">
      <alignment horizontal="left" vertical="center" wrapText="1"/>
      <protection locked="0"/>
    </xf>
    <xf numFmtId="0" fontId="3" fillId="2" borderId="4" xfId="0" applyFont="1" applyFill="1" applyBorder="1" applyAlignment="1" applyProtection="1">
      <alignment vertical="center" wrapText="1"/>
      <protection locked="0"/>
    </xf>
    <xf numFmtId="44" fontId="3" fillId="2" borderId="4" xfId="2" applyNumberFormat="1" applyFont="1" applyFill="1" applyBorder="1" applyAlignment="1" applyProtection="1">
      <alignment horizontal="center" vertical="center" wrapText="1"/>
      <protection locked="0"/>
    </xf>
    <xf numFmtId="0" fontId="37" fillId="22" borderId="59" xfId="0" applyFont="1" applyFill="1" applyBorder="1" applyAlignment="1">
      <alignment horizontal="left" vertical="center" wrapText="1"/>
    </xf>
    <xf numFmtId="0" fontId="36" fillId="0" borderId="54" xfId="0" applyFont="1" applyBorder="1"/>
    <xf numFmtId="0" fontId="36" fillId="0" borderId="55" xfId="0" applyFont="1" applyBorder="1"/>
    <xf numFmtId="0" fontId="36" fillId="0" borderId="52" xfId="0" applyFont="1" applyBorder="1"/>
    <xf numFmtId="0" fontId="36" fillId="0" borderId="53" xfId="0" applyFont="1" applyBorder="1"/>
    <xf numFmtId="0" fontId="36" fillId="0" borderId="64" xfId="0" applyFont="1" applyBorder="1"/>
    <xf numFmtId="0" fontId="39" fillId="17" borderId="56" xfId="0" applyFont="1" applyFill="1" applyBorder="1" applyAlignment="1">
      <alignment horizontal="center" vertical="center" wrapText="1"/>
    </xf>
    <xf numFmtId="0" fontId="36" fillId="0" borderId="57" xfId="0" applyFont="1" applyBorder="1"/>
    <xf numFmtId="0" fontId="36" fillId="0" borderId="58" xfId="0" applyFont="1" applyBorder="1"/>
    <xf numFmtId="0" fontId="38" fillId="20" borderId="56" xfId="0" applyFont="1" applyFill="1" applyBorder="1" applyAlignment="1">
      <alignment horizontal="center" vertical="center" wrapText="1"/>
    </xf>
    <xf numFmtId="0" fontId="39" fillId="17" borderId="59" xfId="0" applyFont="1" applyFill="1" applyBorder="1" applyAlignment="1">
      <alignment horizontal="center" vertical="center" wrapText="1"/>
    </xf>
    <xf numFmtId="0" fontId="39" fillId="17" borderId="60" xfId="0" applyFont="1" applyFill="1" applyBorder="1" applyAlignment="1">
      <alignment horizontal="center" vertical="center" wrapText="1"/>
    </xf>
    <xf numFmtId="0" fontId="36" fillId="0" borderId="62" xfId="0" applyFont="1" applyBorder="1"/>
    <xf numFmtId="0" fontId="38" fillId="20" borderId="60" xfId="0" applyFont="1" applyFill="1" applyBorder="1" applyAlignment="1">
      <alignment horizontal="center" vertical="center" wrapText="1"/>
    </xf>
    <xf numFmtId="0" fontId="42" fillId="17" borderId="57" xfId="0" applyFont="1" applyFill="1" applyBorder="1" applyAlignment="1">
      <alignment horizontal="right" vertical="center" wrapText="1"/>
    </xf>
    <xf numFmtId="0" fontId="43" fillId="0" borderId="57" xfId="0" applyFont="1" applyBorder="1" applyAlignment="1">
      <alignment horizontal="center"/>
    </xf>
    <xf numFmtId="0" fontId="39" fillId="17" borderId="56" xfId="0" applyFont="1" applyFill="1" applyBorder="1" applyAlignment="1">
      <alignment horizontal="left" vertical="center" wrapText="1"/>
    </xf>
    <xf numFmtId="0" fontId="37" fillId="22" borderId="56" xfId="0" applyFont="1" applyFill="1" applyBorder="1" applyAlignment="1">
      <alignment horizontal="left" wrapText="1"/>
    </xf>
    <xf numFmtId="0" fontId="35" fillId="17" borderId="52" xfId="0" applyFont="1" applyFill="1" applyBorder="1" applyAlignment="1">
      <alignment horizontal="left" vertical="center"/>
    </xf>
    <xf numFmtId="0" fontId="38" fillId="18" borderId="54" xfId="0" applyFont="1" applyFill="1" applyBorder="1" applyAlignment="1">
      <alignment horizontal="left" vertical="center" wrapText="1"/>
    </xf>
    <xf numFmtId="0" fontId="46" fillId="19" borderId="57" xfId="0" applyFont="1" applyFill="1" applyBorder="1" applyAlignment="1">
      <alignment horizontal="left" vertical="center" wrapText="1"/>
    </xf>
    <xf numFmtId="0" fontId="39" fillId="17" borderId="57" xfId="0" applyFont="1" applyFill="1" applyBorder="1" applyAlignment="1">
      <alignment horizontal="left" vertical="center" wrapText="1"/>
    </xf>
    <xf numFmtId="0" fontId="47" fillId="0" borderId="57" xfId="0" applyFont="1" applyBorder="1"/>
    <xf numFmtId="0" fontId="47" fillId="0" borderId="58" xfId="0" applyFont="1" applyBorder="1"/>
    <xf numFmtId="0" fontId="49" fillId="19" borderId="57" xfId="0" applyFont="1" applyFill="1" applyBorder="1" applyAlignment="1">
      <alignment horizontal="left" vertical="center" wrapText="1"/>
    </xf>
    <xf numFmtId="0" fontId="30" fillId="0" borderId="57" xfId="0" applyFont="1" applyBorder="1"/>
    <xf numFmtId="0" fontId="30" fillId="0" borderId="58" xfId="0" applyFont="1" applyBorder="1"/>
    <xf numFmtId="0" fontId="38" fillId="19" borderId="57" xfId="0" applyFont="1" applyFill="1" applyBorder="1" applyAlignment="1">
      <alignment horizontal="left" vertical="center" wrapText="1"/>
    </xf>
    <xf numFmtId="0" fontId="15" fillId="11" borderId="14" xfId="0" applyFont="1" applyFill="1" applyBorder="1" applyAlignment="1">
      <alignment horizontal="center" vertical="center" wrapText="1"/>
    </xf>
    <xf numFmtId="0" fontId="15" fillId="11" borderId="6" xfId="0" applyFont="1" applyFill="1" applyBorder="1" applyAlignment="1">
      <alignment horizontal="center" vertical="center" wrapText="1"/>
    </xf>
    <xf numFmtId="49" fontId="11" fillId="11" borderId="44" xfId="2" applyNumberFormat="1" applyFont="1" applyFill="1" applyBorder="1" applyAlignment="1">
      <alignment horizontal="center" vertical="center"/>
    </xf>
    <xf numFmtId="49" fontId="11" fillId="11" borderId="39" xfId="2" applyNumberFormat="1" applyFont="1" applyFill="1" applyBorder="1" applyAlignment="1">
      <alignment horizontal="center" vertical="center"/>
    </xf>
    <xf numFmtId="49" fontId="11" fillId="11" borderId="44" xfId="2" applyNumberFormat="1" applyFont="1" applyFill="1" applyBorder="1" applyAlignment="1">
      <alignment horizontal="center" vertical="center" wrapText="1"/>
    </xf>
    <xf numFmtId="164" fontId="11" fillId="11" borderId="41" xfId="2" applyFont="1" applyFill="1" applyBorder="1" applyAlignment="1">
      <alignment horizontal="center" vertical="center"/>
    </xf>
    <xf numFmtId="164" fontId="11" fillId="11" borderId="45" xfId="2" applyFont="1" applyFill="1" applyBorder="1" applyAlignment="1">
      <alignment horizontal="center" vertical="center"/>
    </xf>
    <xf numFmtId="164" fontId="11" fillId="11" borderId="46" xfId="2" applyFont="1" applyFill="1" applyBorder="1" applyAlignment="1">
      <alignment horizontal="center" vertical="center"/>
    </xf>
    <xf numFmtId="164" fontId="11" fillId="11" borderId="35" xfId="2" applyFont="1" applyFill="1" applyBorder="1" applyAlignment="1">
      <alignment horizontal="center" vertical="center"/>
    </xf>
    <xf numFmtId="164" fontId="11" fillId="11" borderId="42" xfId="2" applyFont="1" applyFill="1" applyBorder="1" applyAlignment="1">
      <alignment horizontal="center" vertical="center"/>
    </xf>
    <xf numFmtId="164" fontId="11" fillId="11" borderId="43" xfId="2" applyFont="1" applyFill="1" applyBorder="1" applyAlignment="1">
      <alignment horizontal="center" vertical="center"/>
    </xf>
    <xf numFmtId="9" fontId="11" fillId="11" borderId="34" xfId="1" applyFont="1" applyFill="1" applyBorder="1" applyAlignment="1">
      <alignment horizontal="center" vertical="center"/>
    </xf>
    <xf numFmtId="49" fontId="11" fillId="11" borderId="34" xfId="2" applyNumberFormat="1" applyFont="1" applyFill="1" applyBorder="1" applyAlignment="1">
      <alignment horizontal="center" vertical="center"/>
    </xf>
    <xf numFmtId="168" fontId="11" fillId="11" borderId="41" xfId="2" applyNumberFormat="1" applyFont="1" applyFill="1" applyBorder="1" applyAlignment="1">
      <alignment horizontal="center" vertical="center" wrapText="1"/>
    </xf>
    <xf numFmtId="168" fontId="11" fillId="11" borderId="35" xfId="2" applyNumberFormat="1" applyFont="1" applyFill="1" applyBorder="1" applyAlignment="1">
      <alignment horizontal="center" vertical="center" wrapText="1"/>
    </xf>
    <xf numFmtId="0" fontId="11" fillId="11" borderId="34" xfId="0" applyFont="1" applyFill="1" applyBorder="1" applyAlignment="1">
      <alignment horizontal="center" vertical="center"/>
    </xf>
    <xf numFmtId="168" fontId="11" fillId="11" borderId="0" xfId="2" applyNumberFormat="1" applyFont="1" applyFill="1" applyBorder="1" applyAlignment="1">
      <alignment horizontal="center" vertical="center" wrapText="1"/>
    </xf>
    <xf numFmtId="0" fontId="12" fillId="9" borderId="1" xfId="11" applyFont="1" applyFill="1" applyBorder="1" applyAlignment="1">
      <alignment horizontal="left" vertical="center" wrapText="1" readingOrder="1"/>
    </xf>
    <xf numFmtId="0" fontId="15" fillId="10" borderId="1" xfId="11" applyFont="1" applyFill="1" applyBorder="1" applyAlignment="1">
      <alignment horizontal="right"/>
    </xf>
    <xf numFmtId="0" fontId="15" fillId="10" borderId="1" xfId="11" applyFont="1" applyFill="1" applyBorder="1" applyAlignment="1">
      <alignment horizontal="center" vertical="center" wrapText="1"/>
    </xf>
    <xf numFmtId="0" fontId="15" fillId="10" borderId="1" xfId="11" applyFont="1" applyFill="1" applyBorder="1" applyAlignment="1">
      <alignment horizontal="center" vertical="center" wrapText="1" readingOrder="1"/>
    </xf>
    <xf numFmtId="0" fontId="15" fillId="10" borderId="47" xfId="11" applyFont="1" applyFill="1" applyBorder="1" applyAlignment="1">
      <alignment horizontal="center" vertical="center" wrapText="1" readingOrder="1"/>
    </xf>
    <xf numFmtId="41" fontId="15" fillId="10" borderId="1" xfId="11" applyNumberFormat="1" applyFont="1" applyFill="1" applyBorder="1" applyAlignment="1">
      <alignment horizontal="center" vertical="center" wrapText="1"/>
    </xf>
    <xf numFmtId="41" fontId="15" fillId="10" borderId="47" xfId="11" applyNumberFormat="1" applyFont="1" applyFill="1" applyBorder="1" applyAlignment="1">
      <alignment horizontal="center" vertical="center" wrapText="1"/>
    </xf>
    <xf numFmtId="0" fontId="12" fillId="7" borderId="1" xfId="11" applyFont="1" applyFill="1" applyBorder="1" applyAlignment="1">
      <alignment horizontal="left" vertical="center" readingOrder="1"/>
    </xf>
    <xf numFmtId="0" fontId="12" fillId="8" borderId="1" xfId="11" applyFont="1" applyFill="1" applyBorder="1" applyAlignment="1">
      <alignment horizontal="left" vertical="center" wrapText="1" readingOrder="1"/>
    </xf>
  </cellXfs>
  <cellStyles count="19">
    <cellStyle name="Moeda 2" xfId="4" xr:uid="{00000000-0005-0000-0000-000001000000}"/>
    <cellStyle name="Moeda 2 2" xfId="15" xr:uid="{C381D759-3C10-4797-8D46-C280C7323917}"/>
    <cellStyle name="Normal" xfId="0" builtinId="0"/>
    <cellStyle name="Normal 2" xfId="3" xr:uid="{00000000-0005-0000-0000-000004000000}"/>
    <cellStyle name="Normal 2 2" xfId="12" xr:uid="{00000000-0005-0000-0000-000005000000}"/>
    <cellStyle name="Normal 3" xfId="6" xr:uid="{00000000-0005-0000-0000-000006000000}"/>
    <cellStyle name="Normal 3 2" xfId="7" xr:uid="{00000000-0005-0000-0000-000007000000}"/>
    <cellStyle name="Normal 3 2 2" xfId="11" xr:uid="{00000000-0005-0000-0000-000008000000}"/>
    <cellStyle name="Porcentagem" xfId="1" builtinId="5"/>
    <cellStyle name="Porcentagem 2" xfId="10" xr:uid="{00000000-0005-0000-0000-00000A000000}"/>
    <cellStyle name="Separador de milhares 2" xfId="13" xr:uid="{00000000-0005-0000-0000-00000B000000}"/>
    <cellStyle name="Vírgula" xfId="2" builtinId="3"/>
    <cellStyle name="Vírgula 2" xfId="5" xr:uid="{00000000-0005-0000-0000-00000D000000}"/>
    <cellStyle name="Vírgula 2 2" xfId="9" xr:uid="{00000000-0005-0000-0000-00000E000000}"/>
    <cellStyle name="Vírgula 2 2 2" xfId="18" xr:uid="{0AD655DB-E0D9-47CA-B895-A5265441C6FC}"/>
    <cellStyle name="Vírgula 2 3" xfId="16" xr:uid="{15DC5C3C-58CC-4F45-96B8-204C05E436A8}"/>
    <cellStyle name="Vírgula 4" xfId="8" xr:uid="{00000000-0005-0000-0000-00000F000000}"/>
    <cellStyle name="Vírgula 4 2" xfId="17" xr:uid="{7121AF17-B84A-4530-B710-BD3C7DE21CE6}"/>
    <cellStyle name="Vírgula 5" xfId="14" xr:uid="{00000000-0005-0000-0000-000010000000}"/>
  </cellStyles>
  <dxfs count="1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00"/>
      </font>
      <fill>
        <patternFill>
          <bgColor rgb="FF006600"/>
        </patternFill>
      </fill>
    </dxf>
    <dxf>
      <fill>
        <patternFill>
          <bgColor theme="4" tint="0.59996337778862885"/>
        </patternFill>
      </fill>
    </dxf>
    <dxf>
      <fill>
        <patternFill>
          <bgColor theme="9" tint="0.59996337778862885"/>
        </patternFill>
      </fill>
    </dxf>
    <dxf>
      <font>
        <color rgb="FF006600"/>
      </font>
      <fill>
        <patternFill>
          <bgColor rgb="FF006600"/>
        </patternFill>
      </fill>
    </dxf>
    <dxf>
      <fill>
        <patternFill>
          <bgColor theme="4" tint="0.59996337778862885"/>
        </patternFill>
      </fill>
    </dxf>
    <dxf>
      <fill>
        <patternFill>
          <bgColor theme="9"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2A5664"/>
      <color rgb="FFE4F0F0"/>
      <color rgb="FF006871"/>
      <color rgb="FF5E9AA6"/>
      <color rgb="FF5E9AC4"/>
      <color rgb="FFDEEBF6"/>
      <color rgb="FFD1E3F3"/>
      <color rgb="FFFFFADE"/>
      <color rgb="FFFFF7E1"/>
      <color rgb="FFFFF5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16</xdr:col>
      <xdr:colOff>516398</xdr:colOff>
      <xdr:row>4</xdr:row>
      <xdr:rowOff>132324</xdr:rowOff>
    </xdr:to>
    <xdr:pic>
      <xdr:nvPicPr>
        <xdr:cNvPr id="2" name="Imagem 1" descr="CAU-BR-timbrado2015-edit-13">
          <a:extLst>
            <a:ext uri="{FF2B5EF4-FFF2-40B4-BE49-F238E27FC236}">
              <a16:creationId xmlns:a16="http://schemas.microsoft.com/office/drawing/2014/main" id="{4D197A5F-DDF4-4ADC-BFDA-F65B69EAA8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190500"/>
          <a:ext cx="9050798" cy="703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600075</xdr:colOff>
      <xdr:row>5</xdr:row>
      <xdr:rowOff>171450</xdr:rowOff>
    </xdr:from>
    <xdr:to>
      <xdr:col>17</xdr:col>
      <xdr:colOff>566882</xdr:colOff>
      <xdr:row>39</xdr:row>
      <xdr:rowOff>95230</xdr:rowOff>
    </xdr:to>
    <xdr:grpSp>
      <xdr:nvGrpSpPr>
        <xdr:cNvPr id="3" name="Grupo 3">
          <a:extLst>
            <a:ext uri="{FF2B5EF4-FFF2-40B4-BE49-F238E27FC236}">
              <a16:creationId xmlns:a16="http://schemas.microsoft.com/office/drawing/2014/main" id="{A6DFB0AC-4071-48B4-8348-4CC8F7E65077}"/>
            </a:ext>
          </a:extLst>
        </xdr:cNvPr>
        <xdr:cNvGrpSpPr>
          <a:grpSpLocks/>
        </xdr:cNvGrpSpPr>
      </xdr:nvGrpSpPr>
      <xdr:grpSpPr bwMode="auto">
        <a:xfrm>
          <a:off x="1209675" y="1123950"/>
          <a:ext cx="9720407" cy="6400780"/>
          <a:chOff x="0" y="1344"/>
          <a:chExt cx="12240" cy="13055"/>
        </a:xfrm>
      </xdr:grpSpPr>
      <xdr:grpSp>
        <xdr:nvGrpSpPr>
          <xdr:cNvPr id="4" name="Group 4">
            <a:extLst>
              <a:ext uri="{FF2B5EF4-FFF2-40B4-BE49-F238E27FC236}">
                <a16:creationId xmlns:a16="http://schemas.microsoft.com/office/drawing/2014/main" id="{DD295420-82E5-D7E7-E1DC-7C190A57279D}"/>
              </a:ext>
            </a:extLst>
          </xdr:cNvPr>
          <xdr:cNvGrpSpPr>
            <a:grpSpLocks/>
          </xdr:cNvGrpSpPr>
        </xdr:nvGrpSpPr>
        <xdr:grpSpPr bwMode="auto">
          <a:xfrm>
            <a:off x="0" y="9661"/>
            <a:ext cx="12240" cy="4738"/>
            <a:chOff x="-6" y="3399"/>
            <a:chExt cx="12197" cy="4253"/>
          </a:xfrm>
        </xdr:grpSpPr>
        <xdr:grpSp>
          <xdr:nvGrpSpPr>
            <xdr:cNvPr id="8" name="Group 5">
              <a:extLst>
                <a:ext uri="{FF2B5EF4-FFF2-40B4-BE49-F238E27FC236}">
                  <a16:creationId xmlns:a16="http://schemas.microsoft.com/office/drawing/2014/main" id="{728951E6-2A91-C01A-482C-91A67C361C35}"/>
                </a:ext>
              </a:extLst>
            </xdr:cNvPr>
            <xdr:cNvGrpSpPr>
              <a:grpSpLocks/>
            </xdr:cNvGrpSpPr>
          </xdr:nvGrpSpPr>
          <xdr:grpSpPr bwMode="auto">
            <a:xfrm>
              <a:off x="-6" y="3717"/>
              <a:ext cx="12189" cy="3550"/>
              <a:chOff x="18" y="7468"/>
              <a:chExt cx="12189" cy="3550"/>
            </a:xfrm>
          </xdr:grpSpPr>
          <xdr:sp macro="" textlink="">
            <xdr:nvSpPr>
              <xdr:cNvPr id="15" name="Freeform 6">
                <a:extLst>
                  <a:ext uri="{FF2B5EF4-FFF2-40B4-BE49-F238E27FC236}">
                    <a16:creationId xmlns:a16="http://schemas.microsoft.com/office/drawing/2014/main" id="{3A8AE5E2-6726-C117-E738-616BD0BD2B2E}"/>
                  </a:ext>
                </a:extLst>
              </xdr:cNvPr>
              <xdr:cNvSpPr>
                <a:spLocks/>
              </xdr:cNvSpPr>
            </xdr:nvSpPr>
            <xdr:spPr bwMode="auto">
              <a:xfrm>
                <a:off x="18" y="7837"/>
                <a:ext cx="7132" cy="2863"/>
              </a:xfrm>
              <a:custGeom>
                <a:avLst/>
                <a:gdLst>
                  <a:gd name="T0" fmla="*/ 0 w 7132"/>
                  <a:gd name="T1" fmla="*/ 0 h 2863"/>
                  <a:gd name="T2" fmla="*/ 17 w 7132"/>
                  <a:gd name="T3" fmla="*/ 2863 h 2863"/>
                  <a:gd name="T4" fmla="*/ 7132 w 7132"/>
                  <a:gd name="T5" fmla="*/ 2578 h 2863"/>
                  <a:gd name="T6" fmla="*/ 7132 w 7132"/>
                  <a:gd name="T7" fmla="*/ 200 h 2863"/>
                  <a:gd name="T8" fmla="*/ 0 w 7132"/>
                  <a:gd name="T9" fmla="*/ 0 h 286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132" h="2863">
                    <a:moveTo>
                      <a:pt x="0" y="0"/>
                    </a:moveTo>
                    <a:lnTo>
                      <a:pt x="17" y="2863"/>
                    </a:lnTo>
                    <a:lnTo>
                      <a:pt x="7132" y="2578"/>
                    </a:lnTo>
                    <a:lnTo>
                      <a:pt x="7132" y="200"/>
                    </a:lnTo>
                    <a:lnTo>
                      <a:pt x="0" y="0"/>
                    </a:lnTo>
                    <a:close/>
                  </a:path>
                </a:pathLst>
              </a:custGeom>
              <a:solidFill>
                <a:srgbClr val="205867">
                  <a:alpha val="5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7">
                <a:extLst>
                  <a:ext uri="{FF2B5EF4-FFF2-40B4-BE49-F238E27FC236}">
                    <a16:creationId xmlns:a16="http://schemas.microsoft.com/office/drawing/2014/main" id="{2F5B4693-664D-8ABB-796C-764C273BB787}"/>
                  </a:ext>
                </a:extLst>
              </xdr:cNvPr>
              <xdr:cNvSpPr>
                <a:spLocks/>
              </xdr:cNvSpPr>
            </xdr:nvSpPr>
            <xdr:spPr bwMode="auto">
              <a:xfrm>
                <a:off x="7150" y="7468"/>
                <a:ext cx="3466" cy="3550"/>
              </a:xfrm>
              <a:custGeom>
                <a:avLst/>
                <a:gdLst>
                  <a:gd name="T0" fmla="*/ 0 w 3466"/>
                  <a:gd name="T1" fmla="*/ 569 h 3550"/>
                  <a:gd name="T2" fmla="*/ 0 w 3466"/>
                  <a:gd name="T3" fmla="*/ 2930 h 3550"/>
                  <a:gd name="T4" fmla="*/ 3466 w 3466"/>
                  <a:gd name="T5" fmla="*/ 3550 h 3550"/>
                  <a:gd name="T6" fmla="*/ 3466 w 3466"/>
                  <a:gd name="T7" fmla="*/ 0 h 3550"/>
                  <a:gd name="T8" fmla="*/ 0 w 3466"/>
                  <a:gd name="T9" fmla="*/ 569 h 355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466" h="3550">
                    <a:moveTo>
                      <a:pt x="0" y="569"/>
                    </a:moveTo>
                    <a:lnTo>
                      <a:pt x="0" y="2930"/>
                    </a:lnTo>
                    <a:lnTo>
                      <a:pt x="3466" y="3550"/>
                    </a:lnTo>
                    <a:lnTo>
                      <a:pt x="3466" y="0"/>
                    </a:lnTo>
                    <a:lnTo>
                      <a:pt x="0" y="569"/>
                    </a:lnTo>
                    <a:close/>
                  </a:path>
                </a:pathLst>
              </a:custGeom>
              <a:solidFill>
                <a:srgbClr val="205867">
                  <a:alpha val="5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8">
                <a:extLst>
                  <a:ext uri="{FF2B5EF4-FFF2-40B4-BE49-F238E27FC236}">
                    <a16:creationId xmlns:a16="http://schemas.microsoft.com/office/drawing/2014/main" id="{50261543-5194-D75B-2578-1632211B2B66}"/>
                  </a:ext>
                </a:extLst>
              </xdr:cNvPr>
              <xdr:cNvSpPr>
                <a:spLocks/>
              </xdr:cNvSpPr>
            </xdr:nvSpPr>
            <xdr:spPr bwMode="auto">
              <a:xfrm>
                <a:off x="10616" y="7468"/>
                <a:ext cx="1591" cy="3550"/>
              </a:xfrm>
              <a:custGeom>
                <a:avLst/>
                <a:gdLst>
                  <a:gd name="T0" fmla="*/ 0 w 1591"/>
                  <a:gd name="T1" fmla="*/ 0 h 3550"/>
                  <a:gd name="T2" fmla="*/ 0 w 1591"/>
                  <a:gd name="T3" fmla="*/ 3550 h 3550"/>
                  <a:gd name="T4" fmla="*/ 1591 w 1591"/>
                  <a:gd name="T5" fmla="*/ 2746 h 3550"/>
                  <a:gd name="T6" fmla="*/ 1591 w 1591"/>
                  <a:gd name="T7" fmla="*/ 737 h 3550"/>
                  <a:gd name="T8" fmla="*/ 0 w 1591"/>
                  <a:gd name="T9" fmla="*/ 0 h 355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591" h="3550">
                    <a:moveTo>
                      <a:pt x="0" y="0"/>
                    </a:moveTo>
                    <a:lnTo>
                      <a:pt x="0" y="3550"/>
                    </a:lnTo>
                    <a:lnTo>
                      <a:pt x="1591" y="2746"/>
                    </a:lnTo>
                    <a:lnTo>
                      <a:pt x="1591" y="737"/>
                    </a:lnTo>
                    <a:lnTo>
                      <a:pt x="0" y="0"/>
                    </a:lnTo>
                    <a:close/>
                  </a:path>
                </a:pathLst>
              </a:custGeom>
              <a:solidFill>
                <a:srgbClr val="205867">
                  <a:alpha val="50000"/>
                </a:srgbClr>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9" name="Freeform 9">
              <a:extLst>
                <a:ext uri="{FF2B5EF4-FFF2-40B4-BE49-F238E27FC236}">
                  <a16:creationId xmlns:a16="http://schemas.microsoft.com/office/drawing/2014/main" id="{7AC4E574-DC75-0185-D197-E5203033ABB4}"/>
                </a:ext>
              </a:extLst>
            </xdr:cNvPr>
            <xdr:cNvSpPr>
              <a:spLocks/>
            </xdr:cNvSpPr>
          </xdr:nvSpPr>
          <xdr:spPr bwMode="auto">
            <a:xfrm>
              <a:off x="8071" y="4069"/>
              <a:ext cx="4120" cy="2913"/>
            </a:xfrm>
            <a:custGeom>
              <a:avLst/>
              <a:gdLst>
                <a:gd name="T0" fmla="*/ 1 w 4120"/>
                <a:gd name="T1" fmla="*/ 251 h 2913"/>
                <a:gd name="T2" fmla="*/ 0 w 4120"/>
                <a:gd name="T3" fmla="*/ 2662 h 2913"/>
                <a:gd name="T4" fmla="*/ 4120 w 4120"/>
                <a:gd name="T5" fmla="*/ 2913 h 2913"/>
                <a:gd name="T6" fmla="*/ 4120 w 4120"/>
                <a:gd name="T7" fmla="*/ 0 h 2913"/>
                <a:gd name="T8" fmla="*/ 1 w 4120"/>
                <a:gd name="T9" fmla="*/ 251 h 291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20" h="2913">
                  <a:moveTo>
                    <a:pt x="1" y="251"/>
                  </a:moveTo>
                  <a:lnTo>
                    <a:pt x="0" y="2662"/>
                  </a:lnTo>
                  <a:lnTo>
                    <a:pt x="4120" y="2913"/>
                  </a:lnTo>
                  <a:lnTo>
                    <a:pt x="4120" y="0"/>
                  </a:lnTo>
                  <a:lnTo>
                    <a:pt x="1" y="251"/>
                  </a:lnTo>
                  <a:close/>
                </a:path>
              </a:pathLst>
            </a:custGeom>
            <a:solidFill>
              <a:srgbClr val="D8D8D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10">
              <a:extLst>
                <a:ext uri="{FF2B5EF4-FFF2-40B4-BE49-F238E27FC236}">
                  <a16:creationId xmlns:a16="http://schemas.microsoft.com/office/drawing/2014/main" id="{1AA3C3EF-D313-B218-E3BC-D9785DF0B8EC}"/>
                </a:ext>
              </a:extLst>
            </xdr:cNvPr>
            <xdr:cNvSpPr>
              <a:spLocks/>
            </xdr:cNvSpPr>
          </xdr:nvSpPr>
          <xdr:spPr bwMode="auto">
            <a:xfrm>
              <a:off x="4104" y="3399"/>
              <a:ext cx="3985" cy="4236"/>
            </a:xfrm>
            <a:custGeom>
              <a:avLst/>
              <a:gdLst>
                <a:gd name="T0" fmla="*/ 0 w 3985"/>
                <a:gd name="T1" fmla="*/ 0 h 4236"/>
                <a:gd name="T2" fmla="*/ 0 w 3985"/>
                <a:gd name="T3" fmla="*/ 4236 h 4236"/>
                <a:gd name="T4" fmla="*/ 3985 w 3985"/>
                <a:gd name="T5" fmla="*/ 3349 h 4236"/>
                <a:gd name="T6" fmla="*/ 3985 w 3985"/>
                <a:gd name="T7" fmla="*/ 921 h 4236"/>
                <a:gd name="T8" fmla="*/ 0 w 3985"/>
                <a:gd name="T9" fmla="*/ 0 h 423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985" h="4236">
                  <a:moveTo>
                    <a:pt x="0" y="0"/>
                  </a:moveTo>
                  <a:lnTo>
                    <a:pt x="0" y="4236"/>
                  </a:lnTo>
                  <a:lnTo>
                    <a:pt x="3985" y="3349"/>
                  </a:lnTo>
                  <a:lnTo>
                    <a:pt x="3985" y="921"/>
                  </a:lnTo>
                  <a:lnTo>
                    <a:pt x="0" y="0"/>
                  </a:lnTo>
                  <a:close/>
                </a:path>
              </a:pathLst>
            </a:custGeom>
            <a:solidFill>
              <a:srgbClr val="BFBFB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1">
              <a:extLst>
                <a:ext uri="{FF2B5EF4-FFF2-40B4-BE49-F238E27FC236}">
                  <a16:creationId xmlns:a16="http://schemas.microsoft.com/office/drawing/2014/main" id="{9DE5335F-B557-B473-C7A3-CFCDDFB88ECD}"/>
                </a:ext>
              </a:extLst>
            </xdr:cNvPr>
            <xdr:cNvSpPr>
              <a:spLocks/>
            </xdr:cNvSpPr>
          </xdr:nvSpPr>
          <xdr:spPr bwMode="auto">
            <a:xfrm>
              <a:off x="18" y="3399"/>
              <a:ext cx="4086" cy="4253"/>
            </a:xfrm>
            <a:custGeom>
              <a:avLst/>
              <a:gdLst>
                <a:gd name="T0" fmla="*/ 4086 w 4086"/>
                <a:gd name="T1" fmla="*/ 0 h 4253"/>
                <a:gd name="T2" fmla="*/ 4084 w 4086"/>
                <a:gd name="T3" fmla="*/ 4253 h 4253"/>
                <a:gd name="T4" fmla="*/ 0 w 4086"/>
                <a:gd name="T5" fmla="*/ 3198 h 4253"/>
                <a:gd name="T6" fmla="*/ 0 w 4086"/>
                <a:gd name="T7" fmla="*/ 1072 h 4253"/>
                <a:gd name="T8" fmla="*/ 4086 w 4086"/>
                <a:gd name="T9" fmla="*/ 0 h 425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086" h="4253">
                  <a:moveTo>
                    <a:pt x="4086" y="0"/>
                  </a:moveTo>
                  <a:lnTo>
                    <a:pt x="4084" y="4253"/>
                  </a:lnTo>
                  <a:lnTo>
                    <a:pt x="0" y="3198"/>
                  </a:lnTo>
                  <a:lnTo>
                    <a:pt x="0" y="1072"/>
                  </a:lnTo>
                  <a:lnTo>
                    <a:pt x="4086" y="0"/>
                  </a:lnTo>
                  <a:close/>
                </a:path>
              </a:pathLst>
            </a:custGeom>
            <a:solidFill>
              <a:srgbClr val="D8D8D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2">
              <a:extLst>
                <a:ext uri="{FF2B5EF4-FFF2-40B4-BE49-F238E27FC236}">
                  <a16:creationId xmlns:a16="http://schemas.microsoft.com/office/drawing/2014/main" id="{450C32B7-258D-7BC4-4F7A-F8FCE897B19A}"/>
                </a:ext>
              </a:extLst>
            </xdr:cNvPr>
            <xdr:cNvSpPr>
              <a:spLocks/>
            </xdr:cNvSpPr>
          </xdr:nvSpPr>
          <xdr:spPr bwMode="auto">
            <a:xfrm>
              <a:off x="17" y="3617"/>
              <a:ext cx="2076" cy="3851"/>
            </a:xfrm>
            <a:custGeom>
              <a:avLst/>
              <a:gdLst>
                <a:gd name="T0" fmla="*/ 0 w 2076"/>
                <a:gd name="T1" fmla="*/ 921 h 3851"/>
                <a:gd name="T2" fmla="*/ 2060 w 2076"/>
                <a:gd name="T3" fmla="*/ 0 h 3851"/>
                <a:gd name="T4" fmla="*/ 2076 w 2076"/>
                <a:gd name="T5" fmla="*/ 3851 h 3851"/>
                <a:gd name="T6" fmla="*/ 0 w 2076"/>
                <a:gd name="T7" fmla="*/ 2981 h 3851"/>
                <a:gd name="T8" fmla="*/ 0 w 2076"/>
                <a:gd name="T9" fmla="*/ 921 h 385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76" h="3851">
                  <a:moveTo>
                    <a:pt x="0" y="921"/>
                  </a:moveTo>
                  <a:lnTo>
                    <a:pt x="2060" y="0"/>
                  </a:lnTo>
                  <a:lnTo>
                    <a:pt x="2076" y="3851"/>
                  </a:lnTo>
                  <a:lnTo>
                    <a:pt x="0" y="2981"/>
                  </a:lnTo>
                  <a:lnTo>
                    <a:pt x="0" y="921"/>
                  </a:lnTo>
                  <a:close/>
                </a:path>
              </a:pathLst>
            </a:custGeom>
            <a:solidFill>
              <a:srgbClr val="DDD8C2">
                <a:alpha val="7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3">
              <a:extLst>
                <a:ext uri="{FF2B5EF4-FFF2-40B4-BE49-F238E27FC236}">
                  <a16:creationId xmlns:a16="http://schemas.microsoft.com/office/drawing/2014/main" id="{436A7D8C-3768-5F4E-6437-8FC5A97D00D6}"/>
                </a:ext>
              </a:extLst>
            </xdr:cNvPr>
            <xdr:cNvSpPr>
              <a:spLocks/>
            </xdr:cNvSpPr>
          </xdr:nvSpPr>
          <xdr:spPr bwMode="auto">
            <a:xfrm>
              <a:off x="2077" y="3617"/>
              <a:ext cx="6011" cy="3835"/>
            </a:xfrm>
            <a:custGeom>
              <a:avLst/>
              <a:gdLst>
                <a:gd name="T0" fmla="*/ 0 w 6011"/>
                <a:gd name="T1" fmla="*/ 0 h 3835"/>
                <a:gd name="T2" fmla="*/ 17 w 6011"/>
                <a:gd name="T3" fmla="*/ 3835 h 3835"/>
                <a:gd name="T4" fmla="*/ 6011 w 6011"/>
                <a:gd name="T5" fmla="*/ 2629 h 3835"/>
                <a:gd name="T6" fmla="*/ 6011 w 6011"/>
                <a:gd name="T7" fmla="*/ 1239 h 3835"/>
                <a:gd name="T8" fmla="*/ 0 w 6011"/>
                <a:gd name="T9" fmla="*/ 0 h 383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6011" h="3835">
                  <a:moveTo>
                    <a:pt x="0" y="0"/>
                  </a:moveTo>
                  <a:lnTo>
                    <a:pt x="17" y="3835"/>
                  </a:lnTo>
                  <a:lnTo>
                    <a:pt x="6011" y="2629"/>
                  </a:lnTo>
                  <a:lnTo>
                    <a:pt x="6011" y="1239"/>
                  </a:lnTo>
                  <a:lnTo>
                    <a:pt x="0" y="0"/>
                  </a:lnTo>
                  <a:close/>
                </a:path>
              </a:pathLst>
            </a:custGeom>
            <a:solidFill>
              <a:srgbClr val="C4BC96">
                <a:alpha val="70000"/>
              </a:srgbClr>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4">
              <a:extLst>
                <a:ext uri="{FF2B5EF4-FFF2-40B4-BE49-F238E27FC236}">
                  <a16:creationId xmlns:a16="http://schemas.microsoft.com/office/drawing/2014/main" id="{ABD8D9A6-D411-A0BF-D5D2-27DEE540AB38}"/>
                </a:ext>
              </a:extLst>
            </xdr:cNvPr>
            <xdr:cNvSpPr>
              <a:spLocks/>
            </xdr:cNvSpPr>
          </xdr:nvSpPr>
          <xdr:spPr bwMode="auto">
            <a:xfrm>
              <a:off x="8088" y="3835"/>
              <a:ext cx="4102" cy="3432"/>
            </a:xfrm>
            <a:custGeom>
              <a:avLst/>
              <a:gdLst>
                <a:gd name="T0" fmla="*/ 0 w 4102"/>
                <a:gd name="T1" fmla="*/ 1038 h 3432"/>
                <a:gd name="T2" fmla="*/ 0 w 4102"/>
                <a:gd name="T3" fmla="*/ 2411 h 3432"/>
                <a:gd name="T4" fmla="*/ 4102 w 4102"/>
                <a:gd name="T5" fmla="*/ 3432 h 3432"/>
                <a:gd name="T6" fmla="*/ 4102 w 4102"/>
                <a:gd name="T7" fmla="*/ 0 h 3432"/>
                <a:gd name="T8" fmla="*/ 0 w 4102"/>
                <a:gd name="T9" fmla="*/ 1038 h 343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02" h="3432">
                  <a:moveTo>
                    <a:pt x="0" y="1038"/>
                  </a:moveTo>
                  <a:lnTo>
                    <a:pt x="0" y="2411"/>
                  </a:lnTo>
                  <a:lnTo>
                    <a:pt x="4102" y="3432"/>
                  </a:lnTo>
                  <a:lnTo>
                    <a:pt x="4102" y="0"/>
                  </a:lnTo>
                  <a:lnTo>
                    <a:pt x="0" y="1038"/>
                  </a:lnTo>
                  <a:close/>
                </a:path>
              </a:pathLst>
            </a:custGeom>
            <a:solidFill>
              <a:srgbClr val="DDD8C2">
                <a:alpha val="70000"/>
              </a:srgbClr>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 name="Rectangle 15">
            <a:extLst>
              <a:ext uri="{FF2B5EF4-FFF2-40B4-BE49-F238E27FC236}">
                <a16:creationId xmlns:a16="http://schemas.microsoft.com/office/drawing/2014/main" id="{3AB4DC09-9F49-25F6-0F45-8E713350E291}"/>
              </a:ext>
            </a:extLst>
          </xdr:cNvPr>
          <xdr:cNvSpPr>
            <a:spLocks noChangeArrowheads="1"/>
          </xdr:cNvSpPr>
        </xdr:nvSpPr>
        <xdr:spPr bwMode="auto">
          <a:xfrm>
            <a:off x="1800" y="1440"/>
            <a:ext cx="385" cy="1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pt-BR" sz="1600" b="1" i="0" u="none" strike="noStrike" baseline="0">
                <a:solidFill>
                  <a:srgbClr val="000000"/>
                </a:solidFill>
                <a:latin typeface="Cambria"/>
              </a:rPr>
              <a:t> </a:t>
            </a:r>
            <a:endParaRPr lang="pt-BR" sz="1200" b="0" i="0" u="none" strike="noStrike" baseline="0">
              <a:solidFill>
                <a:srgbClr val="000000"/>
              </a:solidFill>
              <a:latin typeface="Cambria"/>
            </a:endParaRPr>
          </a:p>
          <a:p>
            <a:pPr algn="l" rtl="0">
              <a:defRPr sz="1000"/>
            </a:pPr>
            <a:r>
              <a:rPr lang="pt-BR" sz="1600" b="1" i="0" u="none" strike="noStrike" baseline="0">
                <a:solidFill>
                  <a:srgbClr val="000000"/>
                </a:solidFill>
                <a:latin typeface="Cambria"/>
              </a:rPr>
              <a:t> </a:t>
            </a:r>
          </a:p>
        </xdr:txBody>
      </xdr:sp>
      <xdr:sp macro="" textlink="">
        <xdr:nvSpPr>
          <xdr:cNvPr id="6" name="Rectangle 16">
            <a:extLst>
              <a:ext uri="{FF2B5EF4-FFF2-40B4-BE49-F238E27FC236}">
                <a16:creationId xmlns:a16="http://schemas.microsoft.com/office/drawing/2014/main" id="{86316E08-C9E1-25DF-1F42-3B4ECBFB843D}"/>
              </a:ext>
            </a:extLst>
          </xdr:cNvPr>
          <xdr:cNvSpPr>
            <a:spLocks noChangeArrowheads="1"/>
          </xdr:cNvSpPr>
        </xdr:nvSpPr>
        <xdr:spPr bwMode="auto">
          <a:xfrm>
            <a:off x="10625" y="11432"/>
            <a:ext cx="1510" cy="1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pt-BR" sz="3600" b="0" i="0" u="none" strike="noStrike" baseline="0">
                <a:solidFill>
                  <a:srgbClr val="215868"/>
                </a:solidFill>
                <a:latin typeface="Arial"/>
                <a:cs typeface="Arial"/>
              </a:rPr>
              <a:t>2022</a:t>
            </a:r>
          </a:p>
        </xdr:txBody>
      </xdr:sp>
      <xdr:sp macro="" textlink="">
        <xdr:nvSpPr>
          <xdr:cNvPr id="7" name="Rectangle 17">
            <a:extLst>
              <a:ext uri="{FF2B5EF4-FFF2-40B4-BE49-F238E27FC236}">
                <a16:creationId xmlns:a16="http://schemas.microsoft.com/office/drawing/2014/main" id="{5C539E4F-C320-DE5C-C527-6B255C647E45}"/>
              </a:ext>
            </a:extLst>
          </xdr:cNvPr>
          <xdr:cNvSpPr>
            <a:spLocks noChangeArrowheads="1"/>
          </xdr:cNvSpPr>
        </xdr:nvSpPr>
        <xdr:spPr bwMode="auto">
          <a:xfrm>
            <a:off x="969" y="1344"/>
            <a:ext cx="9376" cy="599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pt-BR" sz="2600" b="1" i="0" u="none" strike="noStrike" baseline="0">
                <a:solidFill>
                  <a:srgbClr val="000000"/>
                </a:solidFill>
                <a:latin typeface="Arial"/>
                <a:cs typeface="Arial"/>
              </a:rPr>
              <a:t> </a:t>
            </a:r>
            <a:endParaRPr lang="pt-BR" sz="1200" b="0" i="0" u="none" strike="noStrike" baseline="0">
              <a:solidFill>
                <a:srgbClr val="000000"/>
              </a:solidFill>
              <a:latin typeface="Cambri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BR" sz="1600" b="1" i="0" u="none" strike="noStrike" kern="0" cap="none" spc="0" normalizeH="0" baseline="0" noProof="0">
                <a:ln>
                  <a:noFill/>
                </a:ln>
                <a:solidFill>
                  <a:srgbClr val="215868"/>
                </a:solidFill>
                <a:effectLst/>
                <a:uLnTx/>
                <a:uFillTx/>
                <a:latin typeface="Arial"/>
                <a:ea typeface="+mn-ea"/>
                <a:cs typeface="Arial"/>
              </a:rPr>
              <a:t>PLANO DE AÇÃO 2022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BR" sz="1600" b="1" i="0" u="none" strike="noStrike" kern="0" cap="none" spc="0" normalizeH="0" baseline="0" noProof="0">
                <a:ln>
                  <a:noFill/>
                </a:ln>
                <a:solidFill>
                  <a:srgbClr val="215868"/>
                </a:solidFill>
                <a:effectLst/>
                <a:uLnTx/>
                <a:uFillTx/>
                <a:latin typeface="Arial"/>
                <a:ea typeface="+mn-ea"/>
                <a:cs typeface="Arial"/>
              </a:rPr>
              <a:t>CAU/MS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BR" sz="1600" b="1" i="0" u="none" strike="noStrike" kern="0" cap="none" spc="0" normalizeH="0" baseline="0" noProof="0">
                <a:ln>
                  <a:noFill/>
                </a:ln>
                <a:solidFill>
                  <a:srgbClr val="215868"/>
                </a:solidFill>
                <a:effectLst/>
                <a:uLnTx/>
                <a:uFillTx/>
                <a:latin typeface="Arial"/>
                <a:ea typeface="+mn-ea"/>
                <a:cs typeface="Arial"/>
              </a:rPr>
              <a:t> </a:t>
            </a:r>
            <a:endParaRPr kumimoji="0" lang="pt-BR" sz="1600" b="0" i="0" u="none" strike="noStrike" kern="0" cap="none" spc="0" normalizeH="0" baseline="0" noProof="0">
              <a:ln>
                <a:noFill/>
              </a:ln>
              <a:solidFill>
                <a:srgbClr val="000000"/>
              </a:solidFill>
              <a:effectLst/>
              <a:uLnTx/>
              <a:uFillTx/>
              <a:latin typeface="Cambria"/>
              <a:ea typeface="+mn-ea"/>
              <a:cs typeface="Arial"/>
            </a:endParaRPr>
          </a:p>
          <a:p>
            <a:pPr algn="l" rtl="0">
              <a:defRPr sz="1000"/>
            </a:pPr>
            <a:r>
              <a:rPr lang="pt-BR" sz="1600" b="1" i="0" u="none" strike="noStrike" baseline="0">
                <a:solidFill>
                  <a:srgbClr val="215868"/>
                </a:solidFill>
                <a:latin typeface="Arial"/>
                <a:cs typeface="Arial"/>
              </a:rPr>
              <a:t> </a:t>
            </a:r>
            <a:endParaRPr lang="pt-BR" sz="1600" b="0" i="0" u="none" strike="noStrike" baseline="0">
              <a:solidFill>
                <a:srgbClr val="000000"/>
              </a:solidFill>
              <a:latin typeface="Cambria"/>
              <a:cs typeface="Arial"/>
            </a:endParaRPr>
          </a:p>
          <a:p>
            <a:pPr algn="l" rtl="0">
              <a:defRPr sz="1000"/>
            </a:pPr>
            <a:r>
              <a:rPr kumimoji="0" lang="pt-BR" sz="1600" b="1" i="0" u="none" strike="noStrike" kern="0" cap="none" spc="0" normalizeH="0" baseline="0" noProof="0">
                <a:ln>
                  <a:noFill/>
                </a:ln>
                <a:solidFill>
                  <a:srgbClr val="215868"/>
                </a:solidFill>
                <a:effectLst/>
                <a:uLnTx/>
                <a:uFillTx/>
                <a:latin typeface="Arial"/>
                <a:ea typeface="+mn-ea"/>
                <a:cs typeface="Arial"/>
              </a:rPr>
              <a:t>DETALHAMENTO POR PROJETO/ATIVIDADE DAS PRINCIPAIS AÇÕES, METAS E RESULTADOS</a:t>
            </a:r>
            <a:r>
              <a:rPr lang="pt-BR" sz="1600" b="1" i="0" u="none" strike="noStrike" baseline="0">
                <a:solidFill>
                  <a:srgbClr val="215868"/>
                </a:solidFill>
                <a:latin typeface="Arial"/>
                <a:cs typeface="Arial"/>
              </a:rPr>
              <a:t> </a:t>
            </a:r>
          </a:p>
          <a:p>
            <a:pPr algn="l" rtl="0">
              <a:defRPr sz="1000"/>
            </a:pPr>
            <a:r>
              <a:rPr lang="pt-BR" sz="1600" b="1" i="0" u="none" strike="noStrike" baseline="0">
                <a:solidFill>
                  <a:srgbClr val="215868"/>
                </a:solidFill>
                <a:latin typeface="Arial"/>
                <a:cs typeface="Arial"/>
              </a:rPr>
              <a:t>Todos os projetos e atividades previstos devem ter os respectivos detalhamentos no anexo 1.4.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triciagomo\Desktop\Reprograma&#231;&#227;o%202020\Tabelas%20Diretrizes%20-%20Reprog%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0.103\fs-caubr\Users\patriciagomo\Desktop\Tabelas%20Diretrizes%20-%20Reprog%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SSESSORIA%20DE%20PLANEJAMENTO%20E%20GESTAO%20DA%20ESTRATEGIA\2022\Programa&#231;&#227;o%202022\Parecer%20e%20Plano%20de%20A&#231;&#227;o\Plano%20de%20A&#231;&#227;o%20Final\Programa&#231;&#227;o%20do%20Plano%20de%20A&#231;&#227;o%20e%20Or&#231;amento%202022%20CAU-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ania.daldegan\AppData\Local\Microsoft\Windows\INetCache\Content.Outlook\0378WELX\3.%20Programa&#231;&#227;o%20do%20Plano%20de%20A&#231;&#227;o%20e%20Or&#231;amento%20CAUMS%20-%202022%20-%20V1_2&#170;%20an&#225;li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0.103\fs-caubr\ASSESSORIA%20DE%20PLANEJAMENTO%20E%20GESTAO%20DA%20ESTRATEGIA\2022\Programa&#231;&#227;o%202022\Diretrizes%202022\MINUTA%20-%20Tabelas%20Diretrizes%20Programa&#231;&#227;o%202022%20_Final3_20.09.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atriciagomo\Desktop\MINUTA%20-%20Tabelas%20Diretrizes%20Programa&#231;&#227;o%202022%20_Final3_20.09.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16.0.103\fs-caubr\ASSESSORIA%20DE%20PLANEJAMENTO%20E%20GESTAO%20DA%20ESTRATEGIA\2021\Reprograma&#231;&#227;o%202021\An&#225;lise%20das%20Presta&#231;&#245;es%20de%20Contas%20CAU%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Simulação de %"/>
      <sheetName val="Estudos - Receita"/>
      <sheetName val="ANEXO I"/>
      <sheetName val="ANEXO II"/>
      <sheetName val="ANEXO III e Anexo IX"/>
      <sheetName val="Estudos - Quant. PF"/>
      <sheetName val="NOVOS EGRESSOS"/>
      <sheetName val="Estudos-Percentuais"/>
      <sheetName val="ANEXO IV"/>
      <sheetName val="ANEXO V"/>
      <sheetName val="Estudos - Quant. PJ"/>
      <sheetName val="ANEXO VI"/>
      <sheetName val="ANEXO VII"/>
      <sheetName val="ANEXO VIII"/>
      <sheetName val="ANEXO X Aporte FA"/>
      <sheetName val="ANEXO X.I Repasse FA"/>
      <sheetName val="ANEXO XI CSC Total"/>
      <sheetName val="ANEXO XI.I CSC RIA"/>
      <sheetName val="ANEXO XI.II CSC Essencial"/>
      <sheetName val="ANEXO XI.III - RIA Enc. dContas"/>
      <sheetName val="ANEXO XII"/>
      <sheetName val="XIII. TAXAS BANCÁRIAS"/>
      <sheetName val="NOVO SISCAF"/>
      <sheetName val="Gráficos e Tabelas"/>
      <sheetName val="Resumo - Ajuste pelos UFs"/>
      <sheetName val="Resumo"/>
      <sheetName val="Validação de dados"/>
      <sheetName val="AÇÕES ESTRATÉGICAS - DESCRIÇÃO "/>
    </sheetNames>
    <sheetDataSet>
      <sheetData sheetId="0" refreshError="1"/>
      <sheetData sheetId="1" refreshError="1"/>
      <sheetData sheetId="2" refreshError="1"/>
      <sheetData sheetId="3" refreshError="1"/>
      <sheetData sheetId="4" refreshError="1"/>
      <sheetData sheetId="5">
        <row r="1">
          <cell r="XFB1">
            <v>0.05</v>
          </cell>
        </row>
        <row r="2">
          <cell r="XFB2">
            <v>0.1</v>
          </cell>
        </row>
        <row r="3">
          <cell r="XFB3">
            <v>0.15</v>
          </cell>
        </row>
        <row r="4">
          <cell r="XFB4">
            <v>0.2</v>
          </cell>
        </row>
        <row r="5">
          <cell r="XFB5">
            <v>0.25</v>
          </cell>
        </row>
        <row r="6">
          <cell r="XFB6">
            <v>0.3</v>
          </cell>
        </row>
        <row r="7">
          <cell r="XFB7">
            <v>0.35</v>
          </cell>
        </row>
        <row r="8">
          <cell r="XFB8">
            <v>0.4</v>
          </cell>
        </row>
        <row r="9">
          <cell r="XFB9">
            <v>0.45</v>
          </cell>
        </row>
        <row r="10">
          <cell r="XFB10">
            <v>0.5</v>
          </cell>
        </row>
        <row r="11">
          <cell r="XFB11">
            <v>0.55000000000000004</v>
          </cell>
        </row>
        <row r="12">
          <cell r="XFB12">
            <v>0.6</v>
          </cell>
        </row>
        <row r="13">
          <cell r="XFB13">
            <v>0.65</v>
          </cell>
        </row>
        <row r="14">
          <cell r="XFB14">
            <v>0.7</v>
          </cell>
        </row>
        <row r="15">
          <cell r="XFB15">
            <v>0.75</v>
          </cell>
        </row>
        <row r="16">
          <cell r="XFB16">
            <v>0.8</v>
          </cell>
        </row>
        <row r="17">
          <cell r="XFB17">
            <v>0.85</v>
          </cell>
        </row>
        <row r="18">
          <cell r="XFB18">
            <v>0.9</v>
          </cell>
        </row>
        <row r="19">
          <cell r="XFB19">
            <v>0.95</v>
          </cell>
        </row>
        <row r="20">
          <cell r="XFB20">
            <v>1</v>
          </cell>
        </row>
      </sheetData>
      <sheetData sheetId="6">
        <row r="5">
          <cell r="C5">
            <v>586</v>
          </cell>
        </row>
      </sheetData>
      <sheetData sheetId="7" refreshError="1"/>
      <sheetData sheetId="8">
        <row r="6">
          <cell r="AX6">
            <v>67439.888000000006</v>
          </cell>
        </row>
      </sheetData>
      <sheetData sheetId="9" refreshError="1"/>
      <sheetData sheetId="10" refreshError="1"/>
      <sheetData sheetId="11" refreshError="1"/>
      <sheetData sheetId="12" refreshError="1"/>
      <sheetData sheetId="13" refreshError="1"/>
      <sheetData sheetId="14">
        <row r="2">
          <cell r="J2" t="str">
            <v>PJ até 2 anos com sócio AU formado até 2 anos</v>
          </cell>
          <cell r="L2" t="str">
            <v>Relatório 14</v>
          </cell>
          <cell r="M2">
            <v>0</v>
          </cell>
          <cell r="N2">
            <v>0</v>
          </cell>
          <cell r="O2">
            <v>0</v>
          </cell>
        </row>
        <row r="3">
          <cell r="L3">
            <v>0</v>
          </cell>
          <cell r="M3">
            <v>0</v>
          </cell>
          <cell r="N3">
            <v>0</v>
          </cell>
          <cell r="O3">
            <v>0</v>
          </cell>
        </row>
        <row r="4">
          <cell r="L4" t="str">
            <v>Situação de Registro Ativo</v>
          </cell>
          <cell r="M4" t="str">
            <v>Inativos</v>
          </cell>
          <cell r="N4" t="str">
            <v>Pagantes</v>
          </cell>
          <cell r="O4" t="str">
            <v>0/1</v>
          </cell>
        </row>
        <row r="5">
          <cell r="N5">
            <v>32</v>
          </cell>
          <cell r="O5">
            <v>7</v>
          </cell>
        </row>
        <row r="6">
          <cell r="N6">
            <v>63</v>
          </cell>
          <cell r="O6">
            <v>12</v>
          </cell>
        </row>
        <row r="7">
          <cell r="N7">
            <v>37</v>
          </cell>
          <cell r="O7">
            <v>10</v>
          </cell>
        </row>
        <row r="8">
          <cell r="N8">
            <v>89</v>
          </cell>
          <cell r="O8">
            <v>12</v>
          </cell>
        </row>
        <row r="9">
          <cell r="N9">
            <v>56</v>
          </cell>
          <cell r="O9">
            <v>13</v>
          </cell>
        </row>
        <row r="10">
          <cell r="N10">
            <v>14</v>
          </cell>
          <cell r="O10">
            <v>0</v>
          </cell>
        </row>
        <row r="11">
          <cell r="N11">
            <v>41</v>
          </cell>
          <cell r="O11">
            <v>5</v>
          </cell>
        </row>
        <row r="12">
          <cell r="N12">
            <v>332</v>
          </cell>
          <cell r="O12">
            <v>59</v>
          </cell>
        </row>
        <row r="13">
          <cell r="N13">
            <v>41</v>
          </cell>
          <cell r="O13">
            <v>5</v>
          </cell>
        </row>
        <row r="14">
          <cell r="N14">
            <v>283</v>
          </cell>
          <cell r="O14">
            <v>28</v>
          </cell>
        </row>
        <row r="15">
          <cell r="N15">
            <v>139</v>
          </cell>
          <cell r="O15">
            <v>7</v>
          </cell>
        </row>
        <row r="16">
          <cell r="N16">
            <v>49</v>
          </cell>
          <cell r="O16">
            <v>5</v>
          </cell>
        </row>
        <row r="17">
          <cell r="N17">
            <v>87</v>
          </cell>
          <cell r="O17">
            <v>11</v>
          </cell>
        </row>
        <row r="18">
          <cell r="N18">
            <v>205</v>
          </cell>
          <cell r="O18">
            <v>19</v>
          </cell>
        </row>
        <row r="19">
          <cell r="N19">
            <v>70</v>
          </cell>
          <cell r="O19">
            <v>13</v>
          </cell>
        </row>
        <row r="20">
          <cell r="N20">
            <v>72</v>
          </cell>
          <cell r="O20">
            <v>6</v>
          </cell>
        </row>
        <row r="21">
          <cell r="N21">
            <v>57</v>
          </cell>
          <cell r="O21">
            <v>6</v>
          </cell>
        </row>
        <row r="22">
          <cell r="N22">
            <v>1003</v>
          </cell>
          <cell r="O22">
            <v>100</v>
          </cell>
        </row>
        <row r="23">
          <cell r="N23">
            <v>222</v>
          </cell>
          <cell r="O23">
            <v>27</v>
          </cell>
        </row>
        <row r="24">
          <cell r="N24">
            <v>212</v>
          </cell>
          <cell r="O24">
            <v>47</v>
          </cell>
        </row>
        <row r="25">
          <cell r="N25">
            <v>182</v>
          </cell>
          <cell r="O25">
            <v>26</v>
          </cell>
        </row>
        <row r="26">
          <cell r="N26">
            <v>172</v>
          </cell>
          <cell r="O26">
            <v>22</v>
          </cell>
        </row>
        <row r="27">
          <cell r="N27">
            <v>788</v>
          </cell>
          <cell r="O27">
            <v>122</v>
          </cell>
        </row>
        <row r="28">
          <cell r="N28">
            <v>225</v>
          </cell>
          <cell r="O28">
            <v>13</v>
          </cell>
        </row>
        <row r="29">
          <cell r="N29">
            <v>738</v>
          </cell>
          <cell r="O29">
            <v>69</v>
          </cell>
        </row>
        <row r="30">
          <cell r="N30">
            <v>1078</v>
          </cell>
          <cell r="O30">
            <v>82</v>
          </cell>
        </row>
        <row r="31">
          <cell r="N31">
            <v>3458</v>
          </cell>
          <cell r="O31">
            <v>154</v>
          </cell>
        </row>
        <row r="32">
          <cell r="N32">
            <v>5499</v>
          </cell>
          <cell r="O32">
            <v>318</v>
          </cell>
        </row>
        <row r="33">
          <cell r="N33">
            <v>1058</v>
          </cell>
          <cell r="O33">
            <v>125</v>
          </cell>
        </row>
        <row r="34">
          <cell r="N34">
            <v>949</v>
          </cell>
          <cell r="O34">
            <v>87</v>
          </cell>
        </row>
        <row r="35">
          <cell r="N35">
            <v>649</v>
          </cell>
          <cell r="O35">
            <v>70</v>
          </cell>
        </row>
        <row r="36">
          <cell r="N36">
            <v>2656</v>
          </cell>
          <cell r="O36">
            <v>282</v>
          </cell>
        </row>
        <row r="37">
          <cell r="N37">
            <v>10278</v>
          </cell>
          <cell r="O37">
            <v>881</v>
          </cell>
        </row>
      </sheetData>
      <sheetData sheetId="15" refreshError="1"/>
      <sheetData sheetId="16" refreshError="1"/>
      <sheetData sheetId="17" refreshError="1"/>
      <sheetData sheetId="18">
        <row r="3">
          <cell r="A3" t="str">
            <v>SP</v>
          </cell>
        </row>
      </sheetData>
      <sheetData sheetId="19">
        <row r="30">
          <cell r="A30" t="str">
            <v>RR</v>
          </cell>
        </row>
      </sheetData>
      <sheetData sheetId="20">
        <row r="3">
          <cell r="D3">
            <v>2726.8547648527197</v>
          </cell>
        </row>
      </sheetData>
      <sheetData sheetId="21" refreshError="1"/>
      <sheetData sheetId="22" refreshError="1"/>
      <sheetData sheetId="23">
        <row r="2">
          <cell r="A2" t="str">
            <v>AC</v>
          </cell>
        </row>
      </sheetData>
      <sheetData sheetId="24">
        <row r="10">
          <cell r="A10" t="str">
            <v>RR</v>
          </cell>
        </row>
      </sheetData>
      <sheetData sheetId="25">
        <row r="3">
          <cell r="A3" t="str">
            <v>AC</v>
          </cell>
        </row>
      </sheetData>
      <sheetData sheetId="26" refreshError="1"/>
      <sheetData sheetId="27" refreshError="1"/>
      <sheetData sheetId="28" refreshError="1"/>
      <sheetData sheetId="29"/>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Simulação de %"/>
      <sheetName val="Estudos - Receita"/>
      <sheetName val="ANEXO I"/>
      <sheetName val="ANEXO II"/>
      <sheetName val="ANEXO III e Anexo IX"/>
      <sheetName val="Estudos - Quant. PF"/>
      <sheetName val="NOVOS EGRESSOS"/>
      <sheetName val="Estudos-Percentuais"/>
      <sheetName val="ANEXO IV"/>
      <sheetName val="ANEXO V"/>
      <sheetName val="Estudos - Quant. PJ"/>
      <sheetName val="ANEXO VI"/>
      <sheetName val="ANEXO VII"/>
      <sheetName val="ANEXO VIII"/>
      <sheetName val="ANEXO X Aporte FA"/>
      <sheetName val="ANEXO X.I Repasse FA"/>
      <sheetName val="ANEXO XI CSC Total"/>
      <sheetName val="ANEXO XI.I CSC RIA"/>
      <sheetName val="ANEXO XI.II CSC Essencial"/>
      <sheetName val="ANEXO XI.III - RIA Enc. dContas"/>
      <sheetName val="ANEXO XII"/>
      <sheetName val="XIII. TAXAS BANCÁRIAS"/>
      <sheetName val="NOVO SISCAF"/>
      <sheetName val="Gráficos e Tabelas"/>
      <sheetName val="Resumo - Ajuste pelos UFs"/>
      <sheetName val="Resumo"/>
      <sheetName val="QUADRO_1"/>
      <sheetName val="QUADRO_2"/>
      <sheetName val="QUADRO_3"/>
      <sheetName val="QUADRO_4"/>
      <sheetName val="Simulação_de_%"/>
      <sheetName val="Estudos_-_Receita"/>
      <sheetName val="ANEXO_I"/>
      <sheetName val="ANEXO_II"/>
      <sheetName val="ANEXO_III_e_Anexo_IX"/>
      <sheetName val="Estudos_-_Quant__PF"/>
      <sheetName val="NOVOS_EGRESSOS"/>
      <sheetName val="ANEXO_IV"/>
      <sheetName val="ANEXO_V"/>
      <sheetName val="Estudos_-_Quant__PJ"/>
      <sheetName val="ANEXO_VI"/>
      <sheetName val="ANEXO_VII"/>
      <sheetName val="ANEXO_VIII"/>
      <sheetName val="ANEXO_X_Aporte_FA"/>
      <sheetName val="ANEXO_X_I_Repasse_FA"/>
      <sheetName val="ANEXO_XI_CSC_Total"/>
      <sheetName val="ANEXO_XI_I_CSC_RIA"/>
      <sheetName val="ANEXO_XI_II_CSC_Essencial"/>
      <sheetName val="ANEXO_XI_III_-_RIA_Enc__dContas"/>
      <sheetName val="ANEXO_XII"/>
      <sheetName val="XIII__TAXAS_BANCÁRIAS"/>
      <sheetName val="NOVO_SISCAF"/>
      <sheetName val="Gráficos_e_Tabelas"/>
      <sheetName val="Resumo_-_Ajuste_pelos_UFs"/>
      <sheetName val="Resumo."/>
      <sheetName val="AÇÕES ESTRATÉGICAS - DESCRIÇÃO"/>
      <sheetName val="AÇÕES ESTRATÉGICAS - DESCRIÇÃO "/>
    </sheetNames>
    <sheetDataSet>
      <sheetData sheetId="0" refreshError="1"/>
      <sheetData sheetId="1" refreshError="1"/>
      <sheetData sheetId="2" refreshError="1"/>
      <sheetData sheetId="3" refreshError="1"/>
      <sheetData sheetId="4" refreshError="1"/>
      <sheetData sheetId="5">
        <row r="1">
          <cell r="XFB1">
            <v>0.05</v>
          </cell>
        </row>
        <row r="2">
          <cell r="XFB2">
            <v>0.1</v>
          </cell>
        </row>
        <row r="3">
          <cell r="XFB3">
            <v>0.15</v>
          </cell>
        </row>
        <row r="4">
          <cell r="XFB4">
            <v>0.2</v>
          </cell>
        </row>
        <row r="5">
          <cell r="XFB5">
            <v>0.25</v>
          </cell>
        </row>
        <row r="6">
          <cell r="XFB6">
            <v>0.3</v>
          </cell>
        </row>
        <row r="7">
          <cell r="XFB7">
            <v>0.35</v>
          </cell>
        </row>
        <row r="8">
          <cell r="XFB8">
            <v>0.4</v>
          </cell>
        </row>
        <row r="9">
          <cell r="XFB9">
            <v>0.45</v>
          </cell>
        </row>
        <row r="10">
          <cell r="XFB10">
            <v>0.5</v>
          </cell>
        </row>
        <row r="11">
          <cell r="XFB11">
            <v>0.55000000000000004</v>
          </cell>
        </row>
        <row r="12">
          <cell r="XFB12">
            <v>0.6</v>
          </cell>
        </row>
        <row r="13">
          <cell r="XFB13">
            <v>0.65</v>
          </cell>
        </row>
        <row r="14">
          <cell r="XFB14">
            <v>0.7</v>
          </cell>
        </row>
        <row r="15">
          <cell r="XFB15">
            <v>0.75</v>
          </cell>
        </row>
        <row r="16">
          <cell r="XFB16">
            <v>0.8</v>
          </cell>
        </row>
        <row r="17">
          <cell r="XFB17">
            <v>0.85</v>
          </cell>
        </row>
        <row r="18">
          <cell r="XFB18">
            <v>0.9</v>
          </cell>
        </row>
        <row r="19">
          <cell r="XFB19">
            <v>0.95</v>
          </cell>
        </row>
        <row r="20">
          <cell r="XFB20">
            <v>1</v>
          </cell>
        </row>
      </sheetData>
      <sheetData sheetId="6">
        <row r="5">
          <cell r="C5">
            <v>586</v>
          </cell>
        </row>
      </sheetData>
      <sheetData sheetId="7" refreshError="1"/>
      <sheetData sheetId="8">
        <row r="6">
          <cell r="AX6">
            <v>67439.888000000006</v>
          </cell>
        </row>
      </sheetData>
      <sheetData sheetId="9" refreshError="1"/>
      <sheetData sheetId="10" refreshError="1"/>
      <sheetData sheetId="11" refreshError="1"/>
      <sheetData sheetId="12" refreshError="1"/>
      <sheetData sheetId="13" refreshError="1"/>
      <sheetData sheetId="14">
        <row r="2">
          <cell r="J2" t="str">
            <v>PJ até 2 anos com sócio AU formado até 2 anos</v>
          </cell>
          <cell r="L2" t="str">
            <v>Relatório 14</v>
          </cell>
        </row>
        <row r="4">
          <cell r="L4" t="str">
            <v>Situação de Registro Ativo</v>
          </cell>
          <cell r="M4" t="str">
            <v>Inativos</v>
          </cell>
          <cell r="N4" t="str">
            <v>Pagantes</v>
          </cell>
          <cell r="O4" t="str">
            <v>0/1</v>
          </cell>
        </row>
        <row r="5">
          <cell r="N5">
            <v>32</v>
          </cell>
          <cell r="O5">
            <v>7</v>
          </cell>
        </row>
        <row r="6">
          <cell r="N6">
            <v>63</v>
          </cell>
          <cell r="O6">
            <v>12</v>
          </cell>
        </row>
        <row r="7">
          <cell r="N7">
            <v>37</v>
          </cell>
          <cell r="O7">
            <v>10</v>
          </cell>
        </row>
        <row r="8">
          <cell r="N8">
            <v>89</v>
          </cell>
          <cell r="O8">
            <v>12</v>
          </cell>
        </row>
        <row r="9">
          <cell r="N9">
            <v>56</v>
          </cell>
          <cell r="O9">
            <v>13</v>
          </cell>
        </row>
        <row r="10">
          <cell r="N10">
            <v>14</v>
          </cell>
          <cell r="O10">
            <v>0</v>
          </cell>
        </row>
        <row r="11">
          <cell r="N11">
            <v>41</v>
          </cell>
          <cell r="O11">
            <v>5</v>
          </cell>
        </row>
        <row r="12">
          <cell r="N12">
            <v>332</v>
          </cell>
          <cell r="O12">
            <v>59</v>
          </cell>
        </row>
        <row r="13">
          <cell r="N13">
            <v>41</v>
          </cell>
          <cell r="O13">
            <v>5</v>
          </cell>
        </row>
        <row r="14">
          <cell r="N14">
            <v>283</v>
          </cell>
          <cell r="O14">
            <v>28</v>
          </cell>
        </row>
        <row r="15">
          <cell r="N15">
            <v>139</v>
          </cell>
          <cell r="O15">
            <v>7</v>
          </cell>
        </row>
        <row r="16">
          <cell r="N16">
            <v>49</v>
          </cell>
          <cell r="O16">
            <v>5</v>
          </cell>
        </row>
        <row r="17">
          <cell r="N17">
            <v>87</v>
          </cell>
          <cell r="O17">
            <v>11</v>
          </cell>
        </row>
        <row r="18">
          <cell r="N18">
            <v>205</v>
          </cell>
          <cell r="O18">
            <v>19</v>
          </cell>
        </row>
        <row r="19">
          <cell r="N19">
            <v>70</v>
          </cell>
          <cell r="O19">
            <v>13</v>
          </cell>
        </row>
        <row r="20">
          <cell r="N20">
            <v>72</v>
          </cell>
          <cell r="O20">
            <v>6</v>
          </cell>
        </row>
        <row r="21">
          <cell r="N21">
            <v>57</v>
          </cell>
          <cell r="O21">
            <v>6</v>
          </cell>
        </row>
        <row r="22">
          <cell r="N22">
            <v>1003</v>
          </cell>
          <cell r="O22">
            <v>100</v>
          </cell>
        </row>
        <row r="23">
          <cell r="N23">
            <v>222</v>
          </cell>
          <cell r="O23">
            <v>27</v>
          </cell>
        </row>
        <row r="24">
          <cell r="N24">
            <v>212</v>
          </cell>
          <cell r="O24">
            <v>47</v>
          </cell>
        </row>
        <row r="25">
          <cell r="N25">
            <v>182</v>
          </cell>
          <cell r="O25">
            <v>26</v>
          </cell>
        </row>
        <row r="26">
          <cell r="N26">
            <v>172</v>
          </cell>
          <cell r="O26">
            <v>22</v>
          </cell>
        </row>
        <row r="27">
          <cell r="N27">
            <v>788</v>
          </cell>
          <cell r="O27">
            <v>122</v>
          </cell>
        </row>
        <row r="28">
          <cell r="N28">
            <v>225</v>
          </cell>
          <cell r="O28">
            <v>13</v>
          </cell>
        </row>
        <row r="29">
          <cell r="N29">
            <v>738</v>
          </cell>
          <cell r="O29">
            <v>69</v>
          </cell>
        </row>
        <row r="30">
          <cell r="N30">
            <v>1078</v>
          </cell>
          <cell r="O30">
            <v>82</v>
          </cell>
        </row>
        <row r="31">
          <cell r="N31">
            <v>3458</v>
          </cell>
          <cell r="O31">
            <v>154</v>
          </cell>
        </row>
        <row r="32">
          <cell r="N32">
            <v>5499</v>
          </cell>
          <cell r="O32">
            <v>318</v>
          </cell>
        </row>
        <row r="33">
          <cell r="N33">
            <v>1058</v>
          </cell>
          <cell r="O33">
            <v>125</v>
          </cell>
        </row>
        <row r="34">
          <cell r="N34">
            <v>949</v>
          </cell>
          <cell r="O34">
            <v>87</v>
          </cell>
        </row>
        <row r="35">
          <cell r="N35">
            <v>649</v>
          </cell>
          <cell r="O35">
            <v>70</v>
          </cell>
        </row>
        <row r="36">
          <cell r="N36">
            <v>2656</v>
          </cell>
          <cell r="O36">
            <v>282</v>
          </cell>
        </row>
        <row r="37">
          <cell r="N37">
            <v>10278</v>
          </cell>
          <cell r="O37">
            <v>881</v>
          </cell>
        </row>
      </sheetData>
      <sheetData sheetId="15" refreshError="1"/>
      <sheetData sheetId="16" refreshError="1"/>
      <sheetData sheetId="17" refreshError="1"/>
      <sheetData sheetId="18">
        <row r="3">
          <cell r="A3" t="str">
            <v>SP</v>
          </cell>
        </row>
      </sheetData>
      <sheetData sheetId="19">
        <row r="30">
          <cell r="A30" t="str">
            <v>RR</v>
          </cell>
        </row>
      </sheetData>
      <sheetData sheetId="20">
        <row r="3">
          <cell r="D3">
            <v>2726.8547648527197</v>
          </cell>
        </row>
      </sheetData>
      <sheetData sheetId="21" refreshError="1"/>
      <sheetData sheetId="22" refreshError="1"/>
      <sheetData sheetId="23">
        <row r="2">
          <cell r="A2" t="str">
            <v>AC</v>
          </cell>
        </row>
      </sheetData>
      <sheetData sheetId="24">
        <row r="10">
          <cell r="A10" t="str">
            <v>RR</v>
          </cell>
        </row>
      </sheetData>
      <sheetData sheetId="25">
        <row r="3">
          <cell r="A3" t="str">
            <v>AC</v>
          </cell>
        </row>
      </sheetData>
      <sheetData sheetId="26" refreshError="1"/>
      <sheetData sheetId="27" refreshError="1"/>
      <sheetData sheetId="28" refreshError="1"/>
      <sheetData sheetId="29"/>
      <sheetData sheetId="30"/>
      <sheetData sheetId="31"/>
      <sheetData sheetId="32"/>
      <sheetData sheetId="33"/>
      <sheetData sheetId="34"/>
      <sheetData sheetId="35">
        <row r="1">
          <cell r="XFB1">
            <v>0.05</v>
          </cell>
        </row>
      </sheetData>
      <sheetData sheetId="36">
        <row r="5">
          <cell r="C5">
            <v>586</v>
          </cell>
        </row>
      </sheetData>
      <sheetData sheetId="37"/>
      <sheetData sheetId="38">
        <row r="6">
          <cell r="AX6">
            <v>67439.888000000006</v>
          </cell>
        </row>
      </sheetData>
      <sheetData sheetId="39"/>
      <sheetData sheetId="40"/>
      <sheetData sheetId="41"/>
      <sheetData sheetId="42"/>
      <sheetData sheetId="43">
        <row r="2">
          <cell r="J2" t="str">
            <v>PJ até 2 anos com sócio AU formado até 2 anos</v>
          </cell>
        </row>
      </sheetData>
      <sheetData sheetId="44"/>
      <sheetData sheetId="45"/>
      <sheetData sheetId="46"/>
      <sheetData sheetId="47">
        <row r="3">
          <cell r="A3" t="str">
            <v>SP</v>
          </cell>
        </row>
      </sheetData>
      <sheetData sheetId="48">
        <row r="30">
          <cell r="A30" t="str">
            <v>RR</v>
          </cell>
        </row>
      </sheetData>
      <sheetData sheetId="49">
        <row r="3">
          <cell r="D3">
            <v>2726.8547648527197</v>
          </cell>
        </row>
      </sheetData>
      <sheetData sheetId="50"/>
      <sheetData sheetId="51"/>
      <sheetData sheetId="52">
        <row r="2">
          <cell r="A2" t="str">
            <v>AC</v>
          </cell>
        </row>
      </sheetData>
      <sheetData sheetId="53">
        <row r="10">
          <cell r="A10" t="str">
            <v>RR</v>
          </cell>
        </row>
      </sheetData>
      <sheetData sheetId="54">
        <row r="3">
          <cell r="A3" t="str">
            <v>AC</v>
          </cell>
        </row>
      </sheetData>
      <sheetData sheetId="55"/>
      <sheetData sheetId="56"/>
      <sheetData sheetId="57"/>
      <sheetData sheetId="58"/>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Iniciais"/>
      <sheetName val="Mapa Estratégico e ODS"/>
      <sheetName val="Indicadores e Metas"/>
      <sheetName val="Quadro Geral"/>
      <sheetName val="Anexo 1. Fontes e Aplicações"/>
      <sheetName val="Anexo 2. Limites Estratégicos"/>
      <sheetName val="Anexo 3. Elemento de Despesas"/>
      <sheetName val="Planilha1"/>
      <sheetName val="Validação de dados"/>
      <sheetName val="Diretrizes - Resumo"/>
      <sheetName val="Matriz de Obj. Estrat."/>
    </sheetNames>
    <sheetDataSet>
      <sheetData sheetId="0"/>
      <sheetData sheetId="1"/>
      <sheetData sheetId="2">
        <row r="8">
          <cell r="F8">
            <v>0.77</v>
          </cell>
        </row>
      </sheetData>
      <sheetData sheetId="3">
        <row r="8">
          <cell r="I8">
            <v>55000</v>
          </cell>
        </row>
        <row r="9">
          <cell r="I9">
            <v>214000</v>
          </cell>
        </row>
        <row r="10">
          <cell r="I10">
            <v>50000</v>
          </cell>
        </row>
        <row r="11">
          <cell r="I11">
            <v>0</v>
          </cell>
        </row>
        <row r="12">
          <cell r="I12">
            <v>14000</v>
          </cell>
        </row>
        <row r="13">
          <cell r="I13">
            <v>8000</v>
          </cell>
        </row>
        <row r="15">
          <cell r="I15">
            <v>30235.56</v>
          </cell>
        </row>
        <row r="16">
          <cell r="I16">
            <v>256094.92</v>
          </cell>
        </row>
        <row r="17">
          <cell r="I17">
            <v>59425.18</v>
          </cell>
        </row>
        <row r="18">
          <cell r="I18">
            <v>8627.26</v>
          </cell>
        </row>
        <row r="19">
          <cell r="I19">
            <v>1560180</v>
          </cell>
        </row>
        <row r="20">
          <cell r="I20">
            <v>80000</v>
          </cell>
        </row>
        <row r="21">
          <cell r="I21">
            <v>675000</v>
          </cell>
        </row>
        <row r="22">
          <cell r="I22">
            <v>310000</v>
          </cell>
        </row>
        <row r="23">
          <cell r="I23">
            <v>72000</v>
          </cell>
        </row>
        <row r="24">
          <cell r="I24">
            <v>14000</v>
          </cell>
        </row>
        <row r="25">
          <cell r="I25">
            <v>7000</v>
          </cell>
        </row>
        <row r="26">
          <cell r="I26">
            <v>10000</v>
          </cell>
        </row>
        <row r="27">
          <cell r="I27">
            <v>14000</v>
          </cell>
        </row>
        <row r="29">
          <cell r="I29">
            <v>160000</v>
          </cell>
        </row>
      </sheetData>
      <sheetData sheetId="4">
        <row r="8">
          <cell r="D8">
            <v>3357562.92</v>
          </cell>
        </row>
      </sheetData>
      <sheetData sheetId="5">
        <row r="6">
          <cell r="E6">
            <v>3263374.23</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Iniciais"/>
      <sheetName val="Mapa Estratégico e ODS"/>
      <sheetName val="Indicadores e Metas"/>
      <sheetName val="Quadro Geral"/>
      <sheetName val="Anexo 1. Fontes e Aplicações"/>
      <sheetName val="Anexo 2. Limites Estratégicos"/>
      <sheetName val="Anexo 3. Elemento de Despesas"/>
      <sheetName val="Planilha1"/>
      <sheetName val="Validação de dados"/>
      <sheetName val="Diretrizes - Resumo"/>
      <sheetName val="Matriz de Obj. Estrat."/>
    </sheetNames>
    <sheetDataSet>
      <sheetData sheetId="0"/>
      <sheetData sheetId="1"/>
      <sheetData sheetId="2"/>
      <sheetData sheetId="3">
        <row r="11">
          <cell r="I11">
            <v>0</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as de Descontos - PF e PJ"/>
      <sheetName val="PF e PJ - com desconto"/>
      <sheetName val="Quadro 1 - AÇÕES ESTRATÉGICAS"/>
      <sheetName val="Quadro 2"/>
      <sheetName val="Quadro 3"/>
      <sheetName val="Quadro 4"/>
      <sheetName val="Quadros 5 6 7"/>
      <sheetName val="Anexo IV- Qde e Valor 100%"/>
      <sheetName val="Anexo III- Qde Prof_Empr_RRT"/>
      <sheetName val="Anexo V-Resumo Valor 80% "/>
      <sheetName val="Alterações ou Resumo do CAU_UF"/>
      <sheetName val="Anexo VI-Repasse Fundo de Apoio"/>
      <sheetName val="Anexo VI.I-Aporte do FA"/>
      <sheetName val="Anexo VII- CSC - SERV."/>
      <sheetName val="Anexo VII.I-CSC-Teleatendimento"/>
      <sheetName val="Anexo VII.II-CSC -ESSENCIAIS"/>
      <sheetName val="Anexo VII.III- SISCAF"/>
      <sheetName val="GERAL_CSC"/>
      <sheetName val=" Anexo VIII-TARIFAS BANCÁRIAS"/>
      <sheetName val="Anexo X.I-Projeções (80 e 100)"/>
      <sheetName val="PF - Projeção"/>
      <sheetName val="Anexo X.II-Anuidades PF"/>
      <sheetName val="PJ - Projeção"/>
      <sheetName val="RRT"/>
      <sheetName val="Anexo X.III- Anuidades PJ"/>
      <sheetName val="Anexo X.IV- RRT "/>
      <sheetName val="Taxas e Multas"/>
      <sheetName val="Anexo X.V-Taxas e Multas"/>
      <sheetName val="Estudos-Percentuais"/>
      <sheetName val="Exerc.Anteriores PF-PJ"/>
      <sheetName val="PASSAGENS_2022"/>
      <sheetName val="Arrecadação_Aportes "/>
      <sheetName val="APRESENTAÇÃO  2022"/>
      <sheetName val="Aporte_Arrecadação(2)"/>
      <sheetName val="ANEXO XI.I"/>
      <sheetName val="EMPRESAS"/>
      <sheetName val="CSC_TAQ e Telefonia"/>
      <sheetName val="ações estratégicas - descrição "/>
    </sheetNames>
    <sheetDataSet>
      <sheetData sheetId="0"/>
      <sheetData sheetId="1"/>
      <sheetData sheetId="2"/>
      <sheetData sheetId="3"/>
      <sheetData sheetId="4"/>
      <sheetData sheetId="5"/>
      <sheetData sheetId="6"/>
      <sheetData sheetId="7"/>
      <sheetData sheetId="8"/>
      <sheetData sheetId="9">
        <row r="4">
          <cell r="A4" t="str">
            <v>AC</v>
          </cell>
          <cell r="B4">
            <v>133747.57999999999</v>
          </cell>
          <cell r="C4">
            <v>28680.300000000003</v>
          </cell>
          <cell r="D4">
            <v>162427.88</v>
          </cell>
          <cell r="E4">
            <v>173779.93599999999</v>
          </cell>
          <cell r="F4">
            <v>28680.296000000002</v>
          </cell>
          <cell r="G4">
            <v>202460.23199999999</v>
          </cell>
          <cell r="H4">
            <v>23984.199999999997</v>
          </cell>
          <cell r="I4">
            <v>7609.2600000000039</v>
          </cell>
          <cell r="J4">
            <v>31593.46</v>
          </cell>
          <cell r="K4">
            <v>26559.703999999998</v>
          </cell>
          <cell r="L4">
            <v>7609.2720000000008</v>
          </cell>
          <cell r="M4">
            <v>34168.975999999995</v>
          </cell>
          <cell r="N4">
            <v>206165.16</v>
          </cell>
          <cell r="O4">
            <v>235854.82</v>
          </cell>
          <cell r="P4">
            <v>17772.46</v>
          </cell>
          <cell r="Q4">
            <v>24707.91</v>
          </cell>
          <cell r="R4">
            <v>417958.96</v>
          </cell>
          <cell r="S4">
            <v>497191.93799999997</v>
          </cell>
        </row>
        <row r="5">
          <cell r="A5" t="str">
            <v>AM</v>
          </cell>
          <cell r="B5">
            <v>416901.95999999996</v>
          </cell>
          <cell r="C5">
            <v>121138.21</v>
          </cell>
          <cell r="D5">
            <v>538040.16999999993</v>
          </cell>
          <cell r="E5">
            <v>571370.08000000007</v>
          </cell>
          <cell r="F5">
            <v>121138.20800000001</v>
          </cell>
          <cell r="G5">
            <v>692508.28800000006</v>
          </cell>
          <cell r="H5">
            <v>36262.19</v>
          </cell>
          <cell r="I5">
            <v>21504.720000000001</v>
          </cell>
          <cell r="J5">
            <v>57766.91</v>
          </cell>
          <cell r="K5">
            <v>46580.504000000001</v>
          </cell>
          <cell r="L5">
            <v>21504.728000000003</v>
          </cell>
          <cell r="M5">
            <v>68085.232000000004</v>
          </cell>
          <cell r="N5">
            <v>469924.92</v>
          </cell>
          <cell r="O5">
            <v>580459.14</v>
          </cell>
          <cell r="P5">
            <v>56137.91</v>
          </cell>
          <cell r="Q5">
            <v>67052.63</v>
          </cell>
          <cell r="R5">
            <v>1121869.9099999999</v>
          </cell>
          <cell r="S5">
            <v>1408105.29</v>
          </cell>
        </row>
        <row r="6">
          <cell r="A6" t="str">
            <v>AP</v>
          </cell>
          <cell r="B6">
            <v>149612.31</v>
          </cell>
          <cell r="C6">
            <v>40871.720000000016</v>
          </cell>
          <cell r="D6">
            <v>190484.03000000003</v>
          </cell>
          <cell r="E6">
            <v>199437.94400000002</v>
          </cell>
          <cell r="F6">
            <v>40871.728000000003</v>
          </cell>
          <cell r="G6">
            <v>240309.67200000002</v>
          </cell>
          <cell r="H6">
            <v>25154.1</v>
          </cell>
          <cell r="I6">
            <v>22426.179999999997</v>
          </cell>
          <cell r="J6">
            <v>47580.28</v>
          </cell>
          <cell r="K6">
            <v>33169.32</v>
          </cell>
          <cell r="L6">
            <v>22426.176000000003</v>
          </cell>
          <cell r="M6">
            <v>55595.495999999999</v>
          </cell>
          <cell r="N6">
            <v>259685.04</v>
          </cell>
          <cell r="O6">
            <v>297156.28999999998</v>
          </cell>
          <cell r="P6">
            <v>21749.19</v>
          </cell>
          <cell r="Q6">
            <v>29653.07</v>
          </cell>
          <cell r="R6">
            <v>519498.54000000004</v>
          </cell>
          <cell r="S6">
            <v>622714.52799999993</v>
          </cell>
        </row>
        <row r="7">
          <cell r="A7" t="str">
            <v>PA</v>
          </cell>
          <cell r="B7">
            <v>496336.06</v>
          </cell>
          <cell r="C7">
            <v>288818.38</v>
          </cell>
          <cell r="D7">
            <v>785154.44</v>
          </cell>
          <cell r="E7">
            <v>631256.57600000012</v>
          </cell>
          <cell r="F7">
            <v>288818.38400000002</v>
          </cell>
          <cell r="G7">
            <v>920074.9600000002</v>
          </cell>
          <cell r="H7">
            <v>43801.729999999996</v>
          </cell>
          <cell r="I7">
            <v>30925.570000000007</v>
          </cell>
          <cell r="J7">
            <v>74727.3</v>
          </cell>
          <cell r="K7">
            <v>51412.072</v>
          </cell>
          <cell r="L7">
            <v>30925.567999999999</v>
          </cell>
          <cell r="M7">
            <v>82337.64</v>
          </cell>
          <cell r="N7">
            <v>630798</v>
          </cell>
          <cell r="O7">
            <v>718127.7</v>
          </cell>
          <cell r="P7">
            <v>67638.45</v>
          </cell>
          <cell r="Q7">
            <v>77424.31</v>
          </cell>
          <cell r="R7">
            <v>1558318.19</v>
          </cell>
          <cell r="S7">
            <v>1797964.6100000003</v>
          </cell>
        </row>
        <row r="8">
          <cell r="A8" t="str">
            <v>RO</v>
          </cell>
          <cell r="B8">
            <v>297526.93</v>
          </cell>
          <cell r="C8">
            <v>50792.11</v>
          </cell>
          <cell r="D8">
            <v>348319.04</v>
          </cell>
          <cell r="E8">
            <v>376617.67199999996</v>
          </cell>
          <cell r="F8">
            <v>50792.112000000001</v>
          </cell>
          <cell r="G8">
            <v>427409.78399999999</v>
          </cell>
          <cell r="H8">
            <v>39008.199999999997</v>
          </cell>
          <cell r="I8">
            <v>14584.260000000002</v>
          </cell>
          <cell r="J8">
            <v>53592.46</v>
          </cell>
          <cell r="K8">
            <v>41183.200000000004</v>
          </cell>
          <cell r="L8">
            <v>14584.256000000001</v>
          </cell>
          <cell r="M8">
            <v>55767.456000000006</v>
          </cell>
          <cell r="N8">
            <v>824974.08</v>
          </cell>
          <cell r="O8">
            <v>953030.09</v>
          </cell>
          <cell r="P8">
            <v>48087.68</v>
          </cell>
          <cell r="Q8">
            <v>64629.33</v>
          </cell>
          <cell r="R8">
            <v>1274973.26</v>
          </cell>
          <cell r="S8">
            <v>1500836.6600000001</v>
          </cell>
        </row>
        <row r="9">
          <cell r="A9" t="str">
            <v>RR</v>
          </cell>
          <cell r="B9">
            <v>48985.880000000005</v>
          </cell>
          <cell r="C9">
            <v>10597.97</v>
          </cell>
          <cell r="D9">
            <v>59583.850000000006</v>
          </cell>
          <cell r="E9">
            <v>58052.096000000012</v>
          </cell>
          <cell r="F9">
            <v>10597.968000000001</v>
          </cell>
          <cell r="G9">
            <v>68650.064000000013</v>
          </cell>
          <cell r="H9">
            <v>7966.4699999999993</v>
          </cell>
          <cell r="I9">
            <v>4434.5599999999995</v>
          </cell>
          <cell r="J9">
            <v>12401.029999999999</v>
          </cell>
          <cell r="K9">
            <v>8061.8640000000014</v>
          </cell>
          <cell r="L9">
            <v>4434.5600000000004</v>
          </cell>
          <cell r="M9">
            <v>12496.424000000003</v>
          </cell>
          <cell r="N9">
            <v>98576.88</v>
          </cell>
          <cell r="O9">
            <v>109875.1</v>
          </cell>
          <cell r="P9">
            <v>5830.72</v>
          </cell>
          <cell r="Q9">
            <v>7640.86</v>
          </cell>
          <cell r="R9">
            <v>176392.48</v>
          </cell>
          <cell r="S9">
            <v>198662.448</v>
          </cell>
        </row>
        <row r="10">
          <cell r="A10" t="str">
            <v>TO</v>
          </cell>
          <cell r="B10">
            <v>184562.88</v>
          </cell>
          <cell r="C10">
            <v>57922.269999999982</v>
          </cell>
          <cell r="D10">
            <v>242485.15</v>
          </cell>
          <cell r="E10">
            <v>233109.96000000008</v>
          </cell>
          <cell r="F10">
            <v>33368.248</v>
          </cell>
          <cell r="G10">
            <v>266478.2080000001</v>
          </cell>
          <cell r="H10">
            <v>28268.52</v>
          </cell>
          <cell r="I10">
            <v>15518.019999999997</v>
          </cell>
          <cell r="J10">
            <v>43786.539999999994</v>
          </cell>
          <cell r="K10">
            <v>29739.488000000001</v>
          </cell>
          <cell r="L10">
            <v>15518.023999999999</v>
          </cell>
          <cell r="M10">
            <v>45257.512000000002</v>
          </cell>
          <cell r="N10">
            <v>425259.72</v>
          </cell>
          <cell r="O10">
            <v>478376.6</v>
          </cell>
          <cell r="P10">
            <v>30867.9</v>
          </cell>
          <cell r="Q10">
            <v>44505.71</v>
          </cell>
          <cell r="R10">
            <v>742399.30999999994</v>
          </cell>
          <cell r="S10">
            <v>834618.03</v>
          </cell>
        </row>
        <row r="11">
          <cell r="A11" t="str">
            <v>Soma (N)</v>
          </cell>
          <cell r="B11">
            <v>1727673.5999999996</v>
          </cell>
          <cell r="C11">
            <v>598820.96000000008</v>
          </cell>
          <cell r="D11">
            <v>2326494.56</v>
          </cell>
          <cell r="E11">
            <v>2243624.2640000004</v>
          </cell>
          <cell r="F11">
            <v>574266.94400000002</v>
          </cell>
          <cell r="G11">
            <v>2817891.2080000001</v>
          </cell>
          <cell r="H11">
            <v>204445.40999999997</v>
          </cell>
          <cell r="I11">
            <v>117002.57</v>
          </cell>
          <cell r="J11">
            <v>321447.98000000004</v>
          </cell>
          <cell r="K11">
            <v>236706.152</v>
          </cell>
          <cell r="L11">
            <v>117002.584</v>
          </cell>
          <cell r="M11">
            <v>353708.73599999998</v>
          </cell>
          <cell r="N11">
            <v>2915383.8</v>
          </cell>
          <cell r="O11">
            <v>3372879.74</v>
          </cell>
          <cell r="P11">
            <v>248084.31</v>
          </cell>
          <cell r="Q11">
            <v>315613.82</v>
          </cell>
          <cell r="R11">
            <v>5811410.6499999994</v>
          </cell>
          <cell r="S11">
            <v>6860093.5040000007</v>
          </cell>
        </row>
        <row r="12">
          <cell r="A12" t="str">
            <v>AL</v>
          </cell>
          <cell r="B12">
            <v>449510.76</v>
          </cell>
          <cell r="C12">
            <v>134760.29999999999</v>
          </cell>
          <cell r="D12">
            <v>584271.06000000006</v>
          </cell>
          <cell r="E12">
            <v>529644.17599999998</v>
          </cell>
          <cell r="F12">
            <v>119850.66399999999</v>
          </cell>
          <cell r="G12">
            <v>649494.84</v>
          </cell>
          <cell r="H12">
            <v>24673.53</v>
          </cell>
          <cell r="I12">
            <v>19201.43</v>
          </cell>
          <cell r="J12">
            <v>43874.96</v>
          </cell>
          <cell r="K12">
            <v>28274.615999999998</v>
          </cell>
          <cell r="L12">
            <v>19201.423999999999</v>
          </cell>
          <cell r="M12">
            <v>47476.039999999994</v>
          </cell>
          <cell r="N12">
            <v>557139.6</v>
          </cell>
          <cell r="O12">
            <v>623231.63</v>
          </cell>
          <cell r="P12">
            <v>65651.72</v>
          </cell>
          <cell r="Q12">
            <v>85690.17</v>
          </cell>
          <cell r="R12">
            <v>1250937.3400000001</v>
          </cell>
          <cell r="S12">
            <v>1405892.68</v>
          </cell>
        </row>
        <row r="13">
          <cell r="A13" t="str">
            <v>BA</v>
          </cell>
          <cell r="B13">
            <v>1308962.26</v>
          </cell>
          <cell r="C13">
            <v>294898.40000000002</v>
          </cell>
          <cell r="D13">
            <v>1603860.6600000001</v>
          </cell>
          <cell r="E13">
            <v>1635572.3840000003</v>
          </cell>
          <cell r="F13">
            <v>294898.40000000002</v>
          </cell>
          <cell r="G13">
            <v>1930470.7840000005</v>
          </cell>
          <cell r="H13">
            <v>180090.81</v>
          </cell>
          <cell r="I13">
            <v>80935.03</v>
          </cell>
          <cell r="J13">
            <v>261025.84</v>
          </cell>
          <cell r="K13">
            <v>190196.36800000002</v>
          </cell>
          <cell r="L13">
            <v>80935.024000000005</v>
          </cell>
          <cell r="M13">
            <v>271131.39199999999</v>
          </cell>
          <cell r="N13">
            <v>1401938.76</v>
          </cell>
          <cell r="O13">
            <v>1581889.68</v>
          </cell>
          <cell r="P13">
            <v>146252.78</v>
          </cell>
          <cell r="Q13">
            <v>190281.52</v>
          </cell>
          <cell r="R13">
            <v>3413078.04</v>
          </cell>
          <cell r="S13">
            <v>3973773.3760000006</v>
          </cell>
        </row>
        <row r="14">
          <cell r="A14" t="str">
            <v>CE</v>
          </cell>
          <cell r="B14">
            <v>819993.89</v>
          </cell>
          <cell r="C14">
            <v>168626.55</v>
          </cell>
          <cell r="D14">
            <v>988620.44</v>
          </cell>
          <cell r="E14">
            <v>1073890.6000000001</v>
          </cell>
          <cell r="F14">
            <v>168626.54399999999</v>
          </cell>
          <cell r="G14">
            <v>1242517.1440000001</v>
          </cell>
          <cell r="H14">
            <v>81064.950000000012</v>
          </cell>
          <cell r="I14">
            <v>29076.74</v>
          </cell>
          <cell r="J14">
            <v>110141.69000000002</v>
          </cell>
          <cell r="K14">
            <v>95297.712</v>
          </cell>
          <cell r="L14">
            <v>29076.736000000001</v>
          </cell>
          <cell r="M14">
            <v>124374.448</v>
          </cell>
          <cell r="N14">
            <v>909916.32</v>
          </cell>
          <cell r="O14">
            <v>1034072.71</v>
          </cell>
          <cell r="P14">
            <v>84491.25</v>
          </cell>
          <cell r="Q14">
            <v>107937.7</v>
          </cell>
          <cell r="R14">
            <v>2093169.6999999997</v>
          </cell>
          <cell r="S14">
            <v>2508902.0020000003</v>
          </cell>
        </row>
        <row r="15">
          <cell r="A15" t="str">
            <v>MA</v>
          </cell>
          <cell r="B15">
            <v>390022.12</v>
          </cell>
          <cell r="C15">
            <v>104363.14000000001</v>
          </cell>
          <cell r="D15">
            <v>494385.26</v>
          </cell>
          <cell r="E15">
            <v>511040.36800000002</v>
          </cell>
          <cell r="F15">
            <v>104363.144</v>
          </cell>
          <cell r="G15">
            <v>615403.51199999999</v>
          </cell>
          <cell r="H15">
            <v>38619.230000000003</v>
          </cell>
          <cell r="I15">
            <v>37561.279999999999</v>
          </cell>
          <cell r="J15">
            <v>76180.510000000009</v>
          </cell>
          <cell r="K15">
            <v>41637.815999999999</v>
          </cell>
          <cell r="L15">
            <v>37561.279999999999</v>
          </cell>
          <cell r="M15">
            <v>79199.09599999999</v>
          </cell>
          <cell r="N15">
            <v>418285.68</v>
          </cell>
          <cell r="O15">
            <v>479848.53</v>
          </cell>
          <cell r="P15">
            <v>44225.89</v>
          </cell>
          <cell r="Q15">
            <v>52850.3</v>
          </cell>
          <cell r="R15">
            <v>1033077.34</v>
          </cell>
          <cell r="S15">
            <v>1227301.4380000001</v>
          </cell>
        </row>
        <row r="16">
          <cell r="A16" t="str">
            <v>PB</v>
          </cell>
          <cell r="B16">
            <v>603577.42999999993</v>
          </cell>
          <cell r="C16">
            <v>168712.42</v>
          </cell>
          <cell r="D16">
            <v>772289.85</v>
          </cell>
          <cell r="E16">
            <v>779545.16800000006</v>
          </cell>
          <cell r="F16">
            <v>158167.88800000001</v>
          </cell>
          <cell r="G16">
            <v>937713.0560000001</v>
          </cell>
          <cell r="H16">
            <v>58794.570000000007</v>
          </cell>
          <cell r="I16">
            <v>34004.050000000003</v>
          </cell>
          <cell r="J16">
            <v>92798.62000000001</v>
          </cell>
          <cell r="K16">
            <v>67108.960000000006</v>
          </cell>
          <cell r="L16">
            <v>26325.712</v>
          </cell>
          <cell r="M16">
            <v>93434.672000000006</v>
          </cell>
          <cell r="N16">
            <v>740737.08</v>
          </cell>
          <cell r="O16">
            <v>832331.99</v>
          </cell>
          <cell r="P16">
            <v>70990.320000000007</v>
          </cell>
          <cell r="Q16">
            <v>102491.38</v>
          </cell>
          <cell r="R16">
            <v>1676815.8699999999</v>
          </cell>
          <cell r="S16">
            <v>1965971.0980000002</v>
          </cell>
        </row>
        <row r="17">
          <cell r="A17" t="str">
            <v>PE</v>
          </cell>
          <cell r="B17">
            <v>1219395.81</v>
          </cell>
          <cell r="C17">
            <v>413684.7</v>
          </cell>
          <cell r="D17">
            <v>1633080.51</v>
          </cell>
          <cell r="E17">
            <v>1465865.0480000004</v>
          </cell>
          <cell r="F17">
            <v>195462.53600000002</v>
          </cell>
          <cell r="G17">
            <v>1661327.5840000005</v>
          </cell>
          <cell r="H17">
            <v>93121.03</v>
          </cell>
          <cell r="I17">
            <v>35145.509999999995</v>
          </cell>
          <cell r="J17">
            <v>128266.54</v>
          </cell>
          <cell r="K17">
            <v>118013.40800000001</v>
          </cell>
          <cell r="L17">
            <v>26716.376000000004</v>
          </cell>
          <cell r="M17">
            <v>144729.78400000001</v>
          </cell>
          <cell r="N17">
            <v>1399666.32</v>
          </cell>
          <cell r="O17">
            <v>1582322.6</v>
          </cell>
          <cell r="P17">
            <v>140018.53</v>
          </cell>
          <cell r="Q17">
            <v>186360.9</v>
          </cell>
          <cell r="R17">
            <v>3301031.9</v>
          </cell>
          <cell r="S17">
            <v>3574740.8680000002</v>
          </cell>
        </row>
        <row r="18">
          <cell r="A18" t="str">
            <v>PI</v>
          </cell>
          <cell r="B18">
            <v>324066.94</v>
          </cell>
          <cell r="C18">
            <v>155816.95000000001</v>
          </cell>
          <cell r="D18">
            <v>479883.89</v>
          </cell>
          <cell r="E18">
            <v>441365.21600000001</v>
          </cell>
          <cell r="F18">
            <v>55796.368000000009</v>
          </cell>
          <cell r="G18">
            <v>497161.58400000003</v>
          </cell>
          <cell r="H18">
            <v>49333.77</v>
          </cell>
          <cell r="I18">
            <v>37917.290000000008</v>
          </cell>
          <cell r="J18">
            <v>87251.06</v>
          </cell>
          <cell r="K18">
            <v>58238.896000000001</v>
          </cell>
          <cell r="L18">
            <v>10494.816000000001</v>
          </cell>
          <cell r="M18">
            <v>68733.712</v>
          </cell>
          <cell r="N18">
            <v>358732.08</v>
          </cell>
          <cell r="O18">
            <v>415430.03</v>
          </cell>
          <cell r="P18">
            <v>45031.78</v>
          </cell>
          <cell r="Q18">
            <v>44159.64</v>
          </cell>
          <cell r="R18">
            <v>970898.81</v>
          </cell>
          <cell r="S18">
            <v>1025484.9660000001</v>
          </cell>
        </row>
        <row r="19">
          <cell r="A19" t="str">
            <v>RN</v>
          </cell>
          <cell r="B19">
            <v>585039</v>
          </cell>
          <cell r="C19">
            <v>157137.49</v>
          </cell>
          <cell r="D19">
            <v>742176.49</v>
          </cell>
          <cell r="E19">
            <v>713019</v>
          </cell>
          <cell r="F19">
            <v>157137.48799999998</v>
          </cell>
          <cell r="G19">
            <v>870156.48800000001</v>
          </cell>
          <cell r="H19">
            <v>46798.61</v>
          </cell>
          <cell r="I19">
            <v>39673.749999999993</v>
          </cell>
          <cell r="J19">
            <v>86472.359999999986</v>
          </cell>
          <cell r="K19">
            <v>52927.455999999998</v>
          </cell>
          <cell r="L19">
            <v>39673.744000000006</v>
          </cell>
          <cell r="M19">
            <v>92601.200000000012</v>
          </cell>
          <cell r="N19">
            <v>766204.08</v>
          </cell>
          <cell r="O19">
            <v>877269.09</v>
          </cell>
          <cell r="P19">
            <v>72532.86</v>
          </cell>
          <cell r="Q19">
            <v>81554.3</v>
          </cell>
          <cell r="R19">
            <v>1667385.79</v>
          </cell>
          <cell r="S19">
            <v>1921581.078</v>
          </cell>
        </row>
        <row r="20">
          <cell r="A20" t="str">
            <v>SE</v>
          </cell>
          <cell r="B20">
            <v>340847.92</v>
          </cell>
          <cell r="C20">
            <v>90592.659999999989</v>
          </cell>
          <cell r="D20">
            <v>431440.57999999996</v>
          </cell>
          <cell r="E20">
            <v>435012.92799999996</v>
          </cell>
          <cell r="F20">
            <v>67014.960000000006</v>
          </cell>
          <cell r="G20">
            <v>502027.88799999998</v>
          </cell>
          <cell r="H20">
            <v>30126.93</v>
          </cell>
          <cell r="I20">
            <v>12640.259999999998</v>
          </cell>
          <cell r="J20">
            <v>42767.19</v>
          </cell>
          <cell r="K20">
            <v>38758.576000000001</v>
          </cell>
          <cell r="L20">
            <v>12640.256000000001</v>
          </cell>
          <cell r="M20">
            <v>51398.832000000002</v>
          </cell>
          <cell r="N20">
            <v>523836.6</v>
          </cell>
          <cell r="O20">
            <v>585134.67000000004</v>
          </cell>
          <cell r="P20">
            <v>43774.89</v>
          </cell>
          <cell r="Q20">
            <v>49948.9</v>
          </cell>
          <cell r="R20">
            <v>1041819.2599999999</v>
          </cell>
          <cell r="S20">
            <v>1188510.29</v>
          </cell>
        </row>
        <row r="21">
          <cell r="A21" t="str">
            <v>Soma (NE)</v>
          </cell>
          <cell r="B21">
            <v>6041416.1299999999</v>
          </cell>
          <cell r="C21">
            <v>1688592.6099999999</v>
          </cell>
          <cell r="D21">
            <v>7730008.7399999993</v>
          </cell>
          <cell r="E21">
            <v>7584954.8880000012</v>
          </cell>
          <cell r="F21">
            <v>1321317.9919999999</v>
          </cell>
          <cell r="G21">
            <v>8906272.8800000008</v>
          </cell>
          <cell r="H21">
            <v>602623.43000000005</v>
          </cell>
          <cell r="I21">
            <v>326155.33999999997</v>
          </cell>
          <cell r="J21">
            <v>928778.77</v>
          </cell>
          <cell r="K21">
            <v>690453.80799999996</v>
          </cell>
          <cell r="L21">
            <v>282625.36800000002</v>
          </cell>
          <cell r="M21">
            <v>973079.17600000009</v>
          </cell>
          <cell r="N21">
            <v>7076456.5199999996</v>
          </cell>
          <cell r="O21">
            <v>8011530.9300000006</v>
          </cell>
          <cell r="P21">
            <v>712970.02</v>
          </cell>
          <cell r="Q21">
            <v>901274.81000000017</v>
          </cell>
          <cell r="R21">
            <v>16448214.049999999</v>
          </cell>
          <cell r="S21">
            <v>18792157.796</v>
          </cell>
        </row>
        <row r="22">
          <cell r="A22" t="str">
            <v>DF</v>
          </cell>
          <cell r="B22">
            <v>1502059.5</v>
          </cell>
          <cell r="C22">
            <v>305742.58</v>
          </cell>
          <cell r="D22">
            <v>1807802.08</v>
          </cell>
          <cell r="E22">
            <v>1778840.4559999995</v>
          </cell>
          <cell r="F22">
            <v>272509.68800000002</v>
          </cell>
          <cell r="G22">
            <v>2051350.1439999996</v>
          </cell>
          <cell r="H22">
            <v>124079.33</v>
          </cell>
          <cell r="I22">
            <v>53126.969999999979</v>
          </cell>
          <cell r="J22">
            <v>177206.3</v>
          </cell>
          <cell r="K22">
            <v>133096.54399999999</v>
          </cell>
          <cell r="L22">
            <v>53126.96</v>
          </cell>
          <cell r="M22">
            <v>186223.50399999999</v>
          </cell>
          <cell r="N22">
            <v>1375453.08</v>
          </cell>
          <cell r="O22">
            <v>1539550.1</v>
          </cell>
          <cell r="P22">
            <v>164922.48000000001</v>
          </cell>
          <cell r="Q22">
            <v>216423.76</v>
          </cell>
          <cell r="R22">
            <v>3525383.94</v>
          </cell>
          <cell r="S22">
            <v>3993547.5079999994</v>
          </cell>
        </row>
        <row r="23">
          <cell r="A23" t="str">
            <v>GO</v>
          </cell>
          <cell r="B23">
            <v>1190349.76</v>
          </cell>
          <cell r="C23">
            <v>320000</v>
          </cell>
          <cell r="D23">
            <v>1510349.76</v>
          </cell>
          <cell r="E23">
            <v>1379093.6640000001</v>
          </cell>
          <cell r="F23">
            <v>221931.152</v>
          </cell>
          <cell r="G23">
            <v>1601024.8160000001</v>
          </cell>
          <cell r="H23">
            <v>67509.06</v>
          </cell>
          <cell r="I23">
            <v>35468.36</v>
          </cell>
          <cell r="J23">
            <v>102977.42</v>
          </cell>
          <cell r="K23">
            <v>82964.975999999995</v>
          </cell>
          <cell r="L23">
            <v>90843.423999999999</v>
          </cell>
          <cell r="M23">
            <v>173808.4</v>
          </cell>
          <cell r="N23">
            <v>2355501.6</v>
          </cell>
          <cell r="O23">
            <v>2651635</v>
          </cell>
          <cell r="P23">
            <v>138930.79</v>
          </cell>
          <cell r="Q23">
            <v>158024.91</v>
          </cell>
          <cell r="R23">
            <v>4107759.5700000003</v>
          </cell>
          <cell r="S23">
            <v>4584493.1260000002</v>
          </cell>
        </row>
        <row r="24">
          <cell r="A24" t="str">
            <v>MS</v>
          </cell>
          <cell r="B24">
            <v>719217.36</v>
          </cell>
          <cell r="C24">
            <v>228507.67</v>
          </cell>
          <cell r="D24">
            <v>947725.03</v>
          </cell>
          <cell r="E24">
            <v>854276.04800000007</v>
          </cell>
          <cell r="F24">
            <v>228507.67200000002</v>
          </cell>
          <cell r="G24">
            <v>1082783.7200000002</v>
          </cell>
          <cell r="H24">
            <v>101863.53</v>
          </cell>
          <cell r="I24">
            <v>53173.910000000018</v>
          </cell>
          <cell r="J24">
            <v>155037.44</v>
          </cell>
          <cell r="K24">
            <v>121900.35200000001</v>
          </cell>
          <cell r="L24">
            <v>53173.90400000001</v>
          </cell>
          <cell r="M24">
            <v>175074.25600000002</v>
          </cell>
          <cell r="N24">
            <v>1716084</v>
          </cell>
          <cell r="O24">
            <v>1860776.74</v>
          </cell>
          <cell r="P24">
            <v>118731.94</v>
          </cell>
          <cell r="Q24">
            <v>144739.51999999999</v>
          </cell>
          <cell r="R24">
            <v>2937578.4099999997</v>
          </cell>
          <cell r="S24">
            <v>3263374.236</v>
          </cell>
        </row>
        <row r="25">
          <cell r="A25" t="str">
            <v>MT</v>
          </cell>
          <cell r="B25">
            <v>841814.47</v>
          </cell>
          <cell r="C25">
            <v>174745.13</v>
          </cell>
          <cell r="D25">
            <v>1016559.6</v>
          </cell>
          <cell r="E25">
            <v>1059141.1679999998</v>
          </cell>
          <cell r="F25">
            <v>128444.17600000001</v>
          </cell>
          <cell r="G25">
            <v>1187585.3439999998</v>
          </cell>
          <cell r="H25">
            <v>87310.15</v>
          </cell>
          <cell r="I25">
            <v>47635.460000000006</v>
          </cell>
          <cell r="J25">
            <v>134945.60999999999</v>
          </cell>
          <cell r="K25">
            <v>108266.90399999998</v>
          </cell>
          <cell r="L25">
            <v>47635.456000000006</v>
          </cell>
          <cell r="M25">
            <v>155902.35999999999</v>
          </cell>
          <cell r="N25">
            <v>2611503.7200000002</v>
          </cell>
          <cell r="O25">
            <v>2977710.34</v>
          </cell>
          <cell r="P25">
            <v>116110.46</v>
          </cell>
          <cell r="Q25">
            <v>129635.94</v>
          </cell>
          <cell r="R25">
            <v>3879119.39</v>
          </cell>
          <cell r="S25">
            <v>4450833.9840000002</v>
          </cell>
        </row>
        <row r="26">
          <cell r="A26" t="str">
            <v>Soma (CO)</v>
          </cell>
          <cell r="B26">
            <v>4253441.09</v>
          </cell>
          <cell r="C26">
            <v>1028995.3800000001</v>
          </cell>
          <cell r="D26">
            <v>5282436.47</v>
          </cell>
          <cell r="E26">
            <v>5071351.3359999992</v>
          </cell>
          <cell r="F26">
            <v>851392.68800000008</v>
          </cell>
          <cell r="G26">
            <v>5922744.0239999993</v>
          </cell>
          <cell r="H26">
            <v>380762.07000000007</v>
          </cell>
          <cell r="I26">
            <v>189404.7</v>
          </cell>
          <cell r="J26">
            <v>570166.77</v>
          </cell>
          <cell r="K26">
            <v>446228.77599999995</v>
          </cell>
          <cell r="L26">
            <v>244779.74400000001</v>
          </cell>
          <cell r="M26">
            <v>691008.52</v>
          </cell>
          <cell r="N26">
            <v>8058542.4000000004</v>
          </cell>
          <cell r="O26">
            <v>9029672.1799999997</v>
          </cell>
          <cell r="P26">
            <v>538695.67000000004</v>
          </cell>
          <cell r="Q26">
            <v>648824.13000000012</v>
          </cell>
          <cell r="R26">
            <v>14449841.310000001</v>
          </cell>
          <cell r="S26">
            <v>16292248.853999998</v>
          </cell>
        </row>
        <row r="27">
          <cell r="A27" t="str">
            <v>ES</v>
          </cell>
          <cell r="B27">
            <v>1083868.6300000001</v>
          </cell>
          <cell r="C27">
            <v>243910.54999999978</v>
          </cell>
          <cell r="D27">
            <v>1327779.18</v>
          </cell>
          <cell r="E27">
            <v>1437738.3759999999</v>
          </cell>
          <cell r="F27">
            <v>82239.352000000014</v>
          </cell>
          <cell r="G27">
            <v>1519977.7279999999</v>
          </cell>
          <cell r="H27">
            <v>101755.51</v>
          </cell>
          <cell r="I27">
            <v>35634.04</v>
          </cell>
          <cell r="J27">
            <v>137389.54999999999</v>
          </cell>
          <cell r="K27">
            <v>128752.43200000002</v>
          </cell>
          <cell r="L27">
            <v>14149.88</v>
          </cell>
          <cell r="M27">
            <v>142902.31200000001</v>
          </cell>
          <cell r="N27">
            <v>1164272.8799999999</v>
          </cell>
          <cell r="O27">
            <v>1327246.1399999999</v>
          </cell>
          <cell r="P27">
            <v>97735.84</v>
          </cell>
          <cell r="Q27">
            <v>149580.47</v>
          </cell>
          <cell r="R27">
            <v>2727177.4499999997</v>
          </cell>
          <cell r="S27">
            <v>3139706.65</v>
          </cell>
        </row>
        <row r="28">
          <cell r="A28" t="str">
            <v>MG</v>
          </cell>
          <cell r="B28">
            <v>3864411.6599999997</v>
          </cell>
          <cell r="C28">
            <v>989040.98</v>
          </cell>
          <cell r="D28">
            <v>4853452.6399999997</v>
          </cell>
          <cell r="E28">
            <v>4786978.784</v>
          </cell>
          <cell r="F28">
            <v>672571.16</v>
          </cell>
          <cell r="G28">
            <v>5459549.9440000001</v>
          </cell>
          <cell r="H28">
            <v>357589.7</v>
          </cell>
          <cell r="I28">
            <v>135682.07</v>
          </cell>
          <cell r="J28">
            <v>493271.77</v>
          </cell>
          <cell r="K28">
            <v>430923.35200000007</v>
          </cell>
          <cell r="L28">
            <v>80833.144</v>
          </cell>
          <cell r="M28">
            <v>511756.49600000004</v>
          </cell>
          <cell r="N28">
            <v>4407201.4800000004</v>
          </cell>
          <cell r="O28">
            <v>4935114.83</v>
          </cell>
          <cell r="P28">
            <v>467067.51</v>
          </cell>
          <cell r="Q28">
            <v>592965.98</v>
          </cell>
          <cell r="R28">
            <v>10220993.4</v>
          </cell>
          <cell r="S28">
            <v>11499387.25</v>
          </cell>
        </row>
        <row r="29">
          <cell r="A29" t="str">
            <v>RJ</v>
          </cell>
          <cell r="B29">
            <v>4118030.05</v>
          </cell>
          <cell r="C29">
            <v>1358695.97</v>
          </cell>
          <cell r="D29">
            <v>5476726.0199999996</v>
          </cell>
          <cell r="E29">
            <v>4637544.568</v>
          </cell>
          <cell r="F29">
            <v>1377724.6320000002</v>
          </cell>
          <cell r="G29">
            <v>6015269.2000000002</v>
          </cell>
          <cell r="H29">
            <v>576993.97</v>
          </cell>
          <cell r="I29">
            <v>300519.21000000014</v>
          </cell>
          <cell r="J29">
            <v>877513.18000000017</v>
          </cell>
          <cell r="K29">
            <v>613813.02400000009</v>
          </cell>
          <cell r="L29">
            <v>307902.50400000002</v>
          </cell>
          <cell r="M29">
            <v>921715.52800000017</v>
          </cell>
          <cell r="N29">
            <v>4213417.2</v>
          </cell>
          <cell r="O29">
            <v>5158328.38</v>
          </cell>
          <cell r="P29">
            <v>463547.14</v>
          </cell>
          <cell r="Q29">
            <v>665242.22</v>
          </cell>
          <cell r="R29">
            <v>11031203.539999999</v>
          </cell>
          <cell r="S29">
            <v>12760555.328</v>
          </cell>
        </row>
        <row r="30">
          <cell r="A30" t="str">
            <v>SP</v>
          </cell>
          <cell r="B30">
            <v>14462994.970000001</v>
          </cell>
          <cell r="C30">
            <v>3454785.6500000018</v>
          </cell>
          <cell r="D30">
            <v>17917780.609999999</v>
          </cell>
          <cell r="E30">
            <v>17642934.056000002</v>
          </cell>
          <cell r="F30">
            <v>3147567.4000000004</v>
          </cell>
          <cell r="G30">
            <v>20790501.456</v>
          </cell>
          <cell r="H30">
            <v>1511169.7</v>
          </cell>
          <cell r="I30">
            <v>433573.5</v>
          </cell>
          <cell r="J30">
            <v>1944743.2</v>
          </cell>
          <cell r="K30">
            <v>1729808.0079999999</v>
          </cell>
          <cell r="L30">
            <v>422009.97600000002</v>
          </cell>
          <cell r="M30">
            <v>2151817.9840000002</v>
          </cell>
          <cell r="N30">
            <v>26818788.359999999</v>
          </cell>
          <cell r="O30">
            <v>30198334.600000001</v>
          </cell>
          <cell r="P30">
            <v>1630098.86</v>
          </cell>
          <cell r="Q30">
            <v>1700500.93</v>
          </cell>
          <cell r="R30">
            <v>48311411.030000001</v>
          </cell>
          <cell r="S30">
            <v>54841154.970000006</v>
          </cell>
        </row>
        <row r="31">
          <cell r="A31" t="str">
            <v>Soma (SE)</v>
          </cell>
          <cell r="B31">
            <v>23529305.310000002</v>
          </cell>
          <cell r="C31">
            <v>6046433.1500000022</v>
          </cell>
          <cell r="D31">
            <v>29575738.449999999</v>
          </cell>
          <cell r="E31">
            <v>28505195.784000002</v>
          </cell>
          <cell r="F31">
            <v>5280102.5440000007</v>
          </cell>
          <cell r="G31">
            <v>33785298.328000002</v>
          </cell>
          <cell r="H31">
            <v>2547508.88</v>
          </cell>
          <cell r="I31">
            <v>905408.82000000018</v>
          </cell>
          <cell r="J31">
            <v>3452917.7</v>
          </cell>
          <cell r="K31">
            <v>2903296.8160000001</v>
          </cell>
          <cell r="L31">
            <v>824895.50400000007</v>
          </cell>
          <cell r="M31">
            <v>3728192.3200000003</v>
          </cell>
          <cell r="N31">
            <v>36603679.920000002</v>
          </cell>
          <cell r="O31">
            <v>41619023.950000003</v>
          </cell>
          <cell r="P31">
            <v>2658449.35</v>
          </cell>
          <cell r="Q31">
            <v>3108289.5999999996</v>
          </cell>
          <cell r="R31">
            <v>72290785.420000002</v>
          </cell>
          <cell r="S31">
            <v>82240804.198000014</v>
          </cell>
        </row>
        <row r="32">
          <cell r="A32" t="str">
            <v>PR</v>
          </cell>
          <cell r="B32">
            <v>3295161.96</v>
          </cell>
          <cell r="C32">
            <v>597154.62</v>
          </cell>
          <cell r="D32">
            <v>3892316.58</v>
          </cell>
          <cell r="E32">
            <v>3584729.5519999997</v>
          </cell>
          <cell r="F32">
            <v>483287.37599999999</v>
          </cell>
          <cell r="G32">
            <v>4068016.9279999998</v>
          </cell>
          <cell r="H32">
            <v>459414.76</v>
          </cell>
          <cell r="I32">
            <v>136120.97999999998</v>
          </cell>
          <cell r="J32">
            <v>595535.74</v>
          </cell>
          <cell r="K32">
            <v>492594.59999999992</v>
          </cell>
          <cell r="L32">
            <v>130089.73600000002</v>
          </cell>
          <cell r="M32">
            <v>622684.33599999989</v>
          </cell>
          <cell r="N32">
            <v>6182917.4400000004</v>
          </cell>
          <cell r="O32">
            <v>6433970.46</v>
          </cell>
          <cell r="P32">
            <v>397911.73</v>
          </cell>
          <cell r="Q32">
            <v>444986.87</v>
          </cell>
          <cell r="R32">
            <v>11068681.490000002</v>
          </cell>
          <cell r="S32">
            <v>11569658.593999999</v>
          </cell>
        </row>
        <row r="33">
          <cell r="A33" t="str">
            <v>RS</v>
          </cell>
          <cell r="B33">
            <v>4135007.87</v>
          </cell>
          <cell r="C33">
            <v>674682.09</v>
          </cell>
          <cell r="D33">
            <v>4809689.96</v>
          </cell>
          <cell r="E33">
            <v>4734720.0959999999</v>
          </cell>
          <cell r="F33">
            <v>674682.09600000002</v>
          </cell>
          <cell r="G33">
            <v>5409402.1919999998</v>
          </cell>
          <cell r="H33">
            <v>515100.73</v>
          </cell>
          <cell r="I33">
            <v>201265.53</v>
          </cell>
          <cell r="J33">
            <v>716366.26</v>
          </cell>
          <cell r="K33">
            <v>608680.91200000001</v>
          </cell>
          <cell r="L33">
            <v>201265.52800000002</v>
          </cell>
          <cell r="M33">
            <v>809946.44000000006</v>
          </cell>
          <cell r="N33">
            <v>7347973.9199999999</v>
          </cell>
          <cell r="O33">
            <v>8176300.29</v>
          </cell>
          <cell r="P33">
            <v>473674.79</v>
          </cell>
          <cell r="Q33">
            <v>575825.96</v>
          </cell>
          <cell r="R33">
            <v>13347704.93</v>
          </cell>
          <cell r="S33">
            <v>14971474.881999999</v>
          </cell>
        </row>
        <row r="34">
          <cell r="A34" t="str">
            <v>SC</v>
          </cell>
          <cell r="B34">
            <v>2795823.03</v>
          </cell>
          <cell r="C34">
            <v>531290.5900000002</v>
          </cell>
          <cell r="D34">
            <v>3327113.62</v>
          </cell>
          <cell r="E34">
            <v>3476552.3760000002</v>
          </cell>
          <cell r="F34">
            <v>455971.64800000004</v>
          </cell>
          <cell r="G34">
            <v>3932524.0240000002</v>
          </cell>
          <cell r="H34">
            <v>351243.78</v>
          </cell>
          <cell r="I34">
            <v>92983.78999999995</v>
          </cell>
          <cell r="J34">
            <v>444227.56999999995</v>
          </cell>
          <cell r="K34">
            <v>386045.13599999994</v>
          </cell>
          <cell r="L34">
            <v>92983.784</v>
          </cell>
          <cell r="M34">
            <v>479028.91999999993</v>
          </cell>
          <cell r="N34">
            <v>4717193.6399999997</v>
          </cell>
          <cell r="O34">
            <v>5290282.4000000004</v>
          </cell>
          <cell r="P34">
            <v>262870.02</v>
          </cell>
          <cell r="Q34">
            <v>291055.06</v>
          </cell>
          <cell r="R34">
            <v>8751404.8499999996</v>
          </cell>
          <cell r="S34">
            <v>9992890.404000001</v>
          </cell>
        </row>
        <row r="35">
          <cell r="A35" t="str">
            <v>Soma (S)</v>
          </cell>
          <cell r="B35">
            <v>10225992.859999999</v>
          </cell>
          <cell r="C35">
            <v>1803127.3000000003</v>
          </cell>
          <cell r="D35">
            <v>12029120.16</v>
          </cell>
          <cell r="E35">
            <v>11796002.024</v>
          </cell>
          <cell r="F35">
            <v>1613941.12</v>
          </cell>
          <cell r="G35">
            <v>13409943.143999999</v>
          </cell>
          <cell r="H35">
            <v>1325759.27</v>
          </cell>
          <cell r="I35">
            <v>430370.29999999993</v>
          </cell>
          <cell r="J35">
            <v>1756129.5699999998</v>
          </cell>
          <cell r="K35">
            <v>1487320.6479999998</v>
          </cell>
          <cell r="L35">
            <v>424339.04800000001</v>
          </cell>
          <cell r="M35">
            <v>1911659.696</v>
          </cell>
          <cell r="N35">
            <v>18248085</v>
          </cell>
          <cell r="O35">
            <v>19900553.149999999</v>
          </cell>
          <cell r="P35">
            <v>1134456.54</v>
          </cell>
          <cell r="Q35">
            <v>1311867.8899999999</v>
          </cell>
          <cell r="R35">
            <v>33167791.270000003</v>
          </cell>
          <cell r="S35">
            <v>36534023.879999995</v>
          </cell>
        </row>
        <row r="36">
          <cell r="A36" t="str">
            <v>TOTAL</v>
          </cell>
          <cell r="B36">
            <v>45777828.990000002</v>
          </cell>
          <cell r="C36">
            <v>11165969.400000002</v>
          </cell>
          <cell r="D36">
            <v>56943798.379999995</v>
          </cell>
          <cell r="E36">
            <v>55201128.296000004</v>
          </cell>
          <cell r="F36">
            <v>9641021.3180000018</v>
          </cell>
          <cell r="G36">
            <v>64842149.583999999</v>
          </cell>
          <cell r="H36">
            <v>5061099.0600000005</v>
          </cell>
          <cell r="I36">
            <v>1968341.73</v>
          </cell>
          <cell r="J36">
            <v>7029440.790000001</v>
          </cell>
          <cell r="K36">
            <v>5764006.2000000002</v>
          </cell>
          <cell r="L36">
            <v>1893642.2480000001</v>
          </cell>
          <cell r="M36">
            <v>7657648.4480000008</v>
          </cell>
          <cell r="N36">
            <v>72902147.640000001</v>
          </cell>
          <cell r="O36">
            <v>81933659.950000003</v>
          </cell>
          <cell r="P36">
            <v>5292655.8900000006</v>
          </cell>
          <cell r="Q36">
            <v>6285870.2499999991</v>
          </cell>
          <cell r="R36">
            <v>142168042.70000002</v>
          </cell>
          <cell r="S36">
            <v>160719328.23199999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as de Descontos - PF e PJ"/>
      <sheetName val="PF e PJ - com desconto"/>
      <sheetName val="Quadro 1 - AÇÕES ESTRATÉGICAS"/>
      <sheetName val="Quadro 2"/>
      <sheetName val="Quadro 3"/>
      <sheetName val="Quadro 4"/>
      <sheetName val="Quadros 5 6 7"/>
      <sheetName val="Anexo IV- Qde e Valor 100%"/>
      <sheetName val="Anexo III- Qde Prof_Empr_RRT"/>
      <sheetName val="Anexo V-Resumo Valor 80% "/>
      <sheetName val="Alterações ou Resumo do CAU_UF"/>
      <sheetName val="Anexo VI-Repasse Fundo de Apoio"/>
      <sheetName val="Anexo VI.I-Aporte do FA"/>
      <sheetName val="Anexo VII- CSC - SERV."/>
      <sheetName val="Anexo VII.I-CSC-Teleatendimento"/>
      <sheetName val="Anexo VII.II-CSC -ESSENCIAIS"/>
      <sheetName val="Anexo VII.III- SISCAF"/>
      <sheetName val="GERAL_CSC"/>
      <sheetName val=" Anexo VIII-TARIFAS BANCÁRIAS"/>
      <sheetName val="Anexo X.I-Projeções (80 e 100)"/>
      <sheetName val="PF - Projeção"/>
      <sheetName val="Anexo X.II-Anuidades PF"/>
      <sheetName val="PJ - Projeção"/>
      <sheetName val="RRT"/>
      <sheetName val="Anexo X.III- Anuidades PJ"/>
      <sheetName val="Anexo X.IV- RRT "/>
      <sheetName val="Taxas e Multas"/>
      <sheetName val="Anexo X.V-Taxas e Multas"/>
      <sheetName val="Estudos-Percentuais"/>
      <sheetName val="Exerc.Anteriores PF-PJ"/>
      <sheetName val="PASSAGENS_2022"/>
      <sheetName val="Arrecadação_Aportes "/>
      <sheetName val="APRESENTAÇÃO  2022"/>
      <sheetName val="Aporte_Arrecadação(2)"/>
      <sheetName val="ANEXO XI.I"/>
      <sheetName val="EMPRESAS"/>
      <sheetName val="CSC_TAQ e Telefon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A5" t="str">
            <v>AC</v>
          </cell>
          <cell r="B5">
            <v>678</v>
          </cell>
          <cell r="C5">
            <v>736</v>
          </cell>
          <cell r="D5">
            <v>8.5545722713864336</v>
          </cell>
          <cell r="E5">
            <v>673</v>
          </cell>
          <cell r="F5">
            <v>725</v>
          </cell>
          <cell r="G5">
            <v>7.7265973254086191</v>
          </cell>
          <cell r="H5">
            <v>430</v>
          </cell>
          <cell r="I5">
            <v>463</v>
          </cell>
          <cell r="J5">
            <v>7.6744186046511658</v>
          </cell>
          <cell r="K5">
            <v>36.106983655274895</v>
          </cell>
          <cell r="L5">
            <v>36.137931034482762</v>
          </cell>
          <cell r="M5">
            <v>3.0947379207866277E-2</v>
          </cell>
          <cell r="N5">
            <v>141</v>
          </cell>
          <cell r="O5">
            <v>146</v>
          </cell>
          <cell r="P5">
            <v>3.5460992907801341</v>
          </cell>
          <cell r="Q5">
            <v>68</v>
          </cell>
          <cell r="R5">
            <v>70</v>
          </cell>
          <cell r="S5">
            <v>2.941176470588232</v>
          </cell>
          <cell r="T5">
            <v>51.773049645390074</v>
          </cell>
          <cell r="U5">
            <v>52.054794520547951</v>
          </cell>
          <cell r="V5">
            <v>0.28174487515787661</v>
          </cell>
          <cell r="W5">
            <v>2631</v>
          </cell>
          <cell r="X5">
            <v>2724</v>
          </cell>
        </row>
        <row r="6">
          <cell r="A6" t="str">
            <v>AM</v>
          </cell>
          <cell r="B6">
            <v>1900</v>
          </cell>
          <cell r="C6">
            <v>2200</v>
          </cell>
          <cell r="D6">
            <v>15.789473684210535</v>
          </cell>
          <cell r="E6">
            <v>1889</v>
          </cell>
          <cell r="F6">
            <v>2182</v>
          </cell>
          <cell r="G6">
            <v>15.510852302805716</v>
          </cell>
          <cell r="H6">
            <v>1279</v>
          </cell>
          <cell r="I6">
            <v>1474</v>
          </cell>
          <cell r="J6">
            <v>15.246286161063338</v>
          </cell>
          <cell r="K6">
            <v>32.292218104817366</v>
          </cell>
          <cell r="L6">
            <v>32.447296058661777</v>
          </cell>
          <cell r="M6">
            <v>0.15507795384441181</v>
          </cell>
          <cell r="N6">
            <v>249</v>
          </cell>
          <cell r="O6">
            <v>260</v>
          </cell>
          <cell r="P6">
            <v>4.4176706827309289</v>
          </cell>
          <cell r="Q6">
            <v>118</v>
          </cell>
          <cell r="R6">
            <v>123</v>
          </cell>
          <cell r="S6">
            <v>4.2372881355932321</v>
          </cell>
          <cell r="T6">
            <v>52.610441767068274</v>
          </cell>
          <cell r="U6">
            <v>52.692307692307693</v>
          </cell>
          <cell r="V6">
            <v>8.1865925239419823E-2</v>
          </cell>
          <cell r="W6">
            <v>5997</v>
          </cell>
          <cell r="X6">
            <v>6704</v>
          </cell>
        </row>
        <row r="7">
          <cell r="A7" t="str">
            <v>AP</v>
          </cell>
          <cell r="B7">
            <v>802</v>
          </cell>
          <cell r="C7">
            <v>859.6</v>
          </cell>
          <cell r="D7">
            <v>7.1820448877805632</v>
          </cell>
          <cell r="E7">
            <v>801</v>
          </cell>
          <cell r="F7">
            <v>853.6</v>
          </cell>
          <cell r="G7">
            <v>6.5667915106117505</v>
          </cell>
          <cell r="H7">
            <v>462</v>
          </cell>
          <cell r="I7">
            <v>520</v>
          </cell>
          <cell r="J7">
            <v>12.554112554112564</v>
          </cell>
          <cell r="K7">
            <v>42.322097378277157</v>
          </cell>
          <cell r="L7">
            <v>39.081537019681356</v>
          </cell>
          <cell r="M7">
            <v>-3.2405603585958005</v>
          </cell>
          <cell r="N7">
            <v>282</v>
          </cell>
          <cell r="O7">
            <v>292</v>
          </cell>
          <cell r="P7">
            <v>3.5460992907801341</v>
          </cell>
          <cell r="Q7">
            <v>84</v>
          </cell>
          <cell r="R7">
            <v>87</v>
          </cell>
          <cell r="S7">
            <v>3.5714285714285836</v>
          </cell>
          <cell r="T7">
            <v>70.212765957446805</v>
          </cell>
          <cell r="U7">
            <v>70.205479452054789</v>
          </cell>
          <cell r="V7">
            <v>-7.2865053920168066E-3</v>
          </cell>
          <cell r="W7">
            <v>3314</v>
          </cell>
          <cell r="X7">
            <v>3432</v>
          </cell>
        </row>
        <row r="8">
          <cell r="A8" t="str">
            <v>PA</v>
          </cell>
          <cell r="B8">
            <v>3022</v>
          </cell>
          <cell r="C8">
            <v>3191.6</v>
          </cell>
          <cell r="D8">
            <v>5.612177365982788</v>
          </cell>
          <cell r="E8">
            <v>2909</v>
          </cell>
          <cell r="F8">
            <v>3024.6</v>
          </cell>
          <cell r="G8">
            <v>3.9738741835682276</v>
          </cell>
          <cell r="H8">
            <v>1594</v>
          </cell>
          <cell r="I8">
            <v>1745</v>
          </cell>
          <cell r="J8">
            <v>9.4730238393977402</v>
          </cell>
          <cell r="K8">
            <v>45.204537641801302</v>
          </cell>
          <cell r="L8">
            <v>42.306420683726778</v>
          </cell>
          <cell r="M8">
            <v>-2.8981169580745245</v>
          </cell>
          <cell r="N8">
            <v>405</v>
          </cell>
          <cell r="O8">
            <v>435</v>
          </cell>
          <cell r="P8">
            <v>7.407407407407419</v>
          </cell>
          <cell r="Q8">
            <v>127</v>
          </cell>
          <cell r="R8">
            <v>136</v>
          </cell>
          <cell r="S8">
            <v>7.0866141732283552</v>
          </cell>
          <cell r="T8">
            <v>68.641975308641975</v>
          </cell>
          <cell r="U8">
            <v>68.735632183908052</v>
          </cell>
          <cell r="V8">
            <v>9.3656875266077577E-2</v>
          </cell>
          <cell r="W8">
            <v>8050</v>
          </cell>
          <cell r="X8">
            <v>8294</v>
          </cell>
        </row>
        <row r="9">
          <cell r="A9" t="str">
            <v>RO</v>
          </cell>
          <cell r="B9">
            <v>1337</v>
          </cell>
          <cell r="C9">
            <v>1461.8</v>
          </cell>
          <cell r="D9">
            <v>9.3343305908750978</v>
          </cell>
          <cell r="E9">
            <v>1330</v>
          </cell>
          <cell r="F9">
            <v>1442.8</v>
          </cell>
          <cell r="G9">
            <v>8.4812030075188005</v>
          </cell>
          <cell r="H9">
            <v>956</v>
          </cell>
          <cell r="I9">
            <v>1030</v>
          </cell>
          <cell r="J9">
            <v>7.7405857740585873</v>
          </cell>
          <cell r="K9">
            <v>28.120300751879697</v>
          </cell>
          <cell r="L9">
            <v>28.611034100360413</v>
          </cell>
          <cell r="M9">
            <v>0.49073334848071681</v>
          </cell>
          <cell r="N9">
            <v>233</v>
          </cell>
          <cell r="O9">
            <v>241</v>
          </cell>
          <cell r="P9">
            <v>3.4334763948497908</v>
          </cell>
          <cell r="Q9">
            <v>105</v>
          </cell>
          <cell r="R9">
            <v>109</v>
          </cell>
          <cell r="S9">
            <v>3.8095238095238244</v>
          </cell>
          <cell r="T9">
            <v>54.935622317596568</v>
          </cell>
          <cell r="U9">
            <v>54.771784232365142</v>
          </cell>
          <cell r="V9">
            <v>-0.16383808523142562</v>
          </cell>
          <cell r="W9">
            <v>10528</v>
          </cell>
          <cell r="X9">
            <v>11007</v>
          </cell>
        </row>
        <row r="10">
          <cell r="A10" t="str">
            <v>RR</v>
          </cell>
          <cell r="B10">
            <v>239</v>
          </cell>
          <cell r="C10">
            <v>250</v>
          </cell>
          <cell r="D10">
            <v>4.6025104602510396</v>
          </cell>
          <cell r="E10">
            <v>232</v>
          </cell>
          <cell r="F10">
            <v>241</v>
          </cell>
          <cell r="G10">
            <v>3.8793103448275872</v>
          </cell>
          <cell r="H10">
            <v>149</v>
          </cell>
          <cell r="I10">
            <v>156</v>
          </cell>
          <cell r="J10">
            <v>4.6979865771812115</v>
          </cell>
          <cell r="K10">
            <v>35.775862068965509</v>
          </cell>
          <cell r="L10">
            <v>35.269709543568467</v>
          </cell>
          <cell r="M10">
            <v>-0.50615252539704159</v>
          </cell>
          <cell r="N10">
            <v>62</v>
          </cell>
          <cell r="O10">
            <v>64</v>
          </cell>
          <cell r="P10">
            <v>3.2258064516128968</v>
          </cell>
          <cell r="Q10">
            <v>21</v>
          </cell>
          <cell r="R10">
            <v>22</v>
          </cell>
          <cell r="S10">
            <v>4.7619047619047734</v>
          </cell>
          <cell r="T10">
            <v>66.129032258064512</v>
          </cell>
          <cell r="U10">
            <v>65.625</v>
          </cell>
          <cell r="V10">
            <v>-0.50403225806451246</v>
          </cell>
          <cell r="W10">
            <v>1258</v>
          </cell>
          <cell r="X10">
            <v>1269</v>
          </cell>
        </row>
        <row r="11">
          <cell r="A11" t="str">
            <v>TO</v>
          </cell>
          <cell r="B11">
            <v>828</v>
          </cell>
          <cell r="C11">
            <v>873</v>
          </cell>
          <cell r="D11">
            <v>5.4347826086956559</v>
          </cell>
          <cell r="E11">
            <v>815</v>
          </cell>
          <cell r="F11">
            <v>854</v>
          </cell>
          <cell r="G11">
            <v>4.7852760736196274</v>
          </cell>
          <cell r="H11">
            <v>586</v>
          </cell>
          <cell r="I11">
            <v>616</v>
          </cell>
          <cell r="J11">
            <v>5.11945392491468</v>
          </cell>
          <cell r="K11">
            <v>28.098159509202461</v>
          </cell>
          <cell r="L11">
            <v>27.868852459016395</v>
          </cell>
          <cell r="M11">
            <v>-0.22930705018606545</v>
          </cell>
          <cell r="N11">
            <v>206</v>
          </cell>
          <cell r="O11">
            <v>213</v>
          </cell>
          <cell r="P11">
            <v>3.3980582524271767</v>
          </cell>
          <cell r="Q11">
            <v>75</v>
          </cell>
          <cell r="R11">
            <v>78</v>
          </cell>
          <cell r="S11">
            <v>4</v>
          </cell>
          <cell r="T11">
            <v>63.592233009708735</v>
          </cell>
          <cell r="U11">
            <v>63.380281690140841</v>
          </cell>
          <cell r="V11">
            <v>-0.21195131956789481</v>
          </cell>
          <cell r="W11">
            <v>5427</v>
          </cell>
          <cell r="X11">
            <v>5525</v>
          </cell>
        </row>
        <row r="12">
          <cell r="A12" t="str">
            <v>Soma (N)</v>
          </cell>
          <cell r="B12">
            <v>8806</v>
          </cell>
          <cell r="C12">
            <v>9572</v>
          </cell>
          <cell r="D12">
            <v>8.6986145809675293</v>
          </cell>
          <cell r="E12">
            <v>8649</v>
          </cell>
          <cell r="F12">
            <v>9323</v>
          </cell>
          <cell r="G12">
            <v>7.7928084171580565</v>
          </cell>
          <cell r="H12">
            <v>5456</v>
          </cell>
          <cell r="I12">
            <v>6004</v>
          </cell>
          <cell r="J12">
            <v>10.04398826979471</v>
          </cell>
          <cell r="K12">
            <v>36.917562724014338</v>
          </cell>
          <cell r="L12">
            <v>35.600128713933287</v>
          </cell>
          <cell r="M12">
            <v>-1.3174340100810511</v>
          </cell>
          <cell r="N12">
            <v>1578</v>
          </cell>
          <cell r="O12">
            <v>1651</v>
          </cell>
          <cell r="P12">
            <v>4.6261089987325761</v>
          </cell>
          <cell r="Q12">
            <v>598</v>
          </cell>
          <cell r="R12">
            <v>625</v>
          </cell>
          <cell r="S12">
            <v>4.5150501672240893</v>
          </cell>
          <cell r="T12">
            <v>62.103929024081118</v>
          </cell>
          <cell r="U12">
            <v>62.144155057540885</v>
          </cell>
          <cell r="V12">
            <v>4.0226033459767052E-2</v>
          </cell>
          <cell r="W12">
            <v>37205</v>
          </cell>
          <cell r="X12">
            <v>38955</v>
          </cell>
        </row>
        <row r="13">
          <cell r="A13" t="str">
            <v>AL</v>
          </cell>
          <cell r="B13">
            <v>2099</v>
          </cell>
          <cell r="C13">
            <v>2183</v>
          </cell>
          <cell r="D13">
            <v>4.0019056693663515</v>
          </cell>
          <cell r="E13">
            <v>2051</v>
          </cell>
          <cell r="F13">
            <v>2095</v>
          </cell>
          <cell r="G13">
            <v>2.1452949780594821</v>
          </cell>
          <cell r="H13">
            <v>1358</v>
          </cell>
          <cell r="I13">
            <v>1416</v>
          </cell>
          <cell r="J13">
            <v>4.2709867452135626</v>
          </cell>
          <cell r="K13">
            <v>33.788395904436868</v>
          </cell>
          <cell r="L13">
            <v>32.410501193317415</v>
          </cell>
          <cell r="M13">
            <v>-1.3778947111194526</v>
          </cell>
          <cell r="N13">
            <v>166</v>
          </cell>
          <cell r="O13">
            <v>174</v>
          </cell>
          <cell r="P13">
            <v>4.8192771084337238</v>
          </cell>
          <cell r="Q13">
            <v>72</v>
          </cell>
          <cell r="R13">
            <v>75</v>
          </cell>
          <cell r="S13">
            <v>4.1666666666666714</v>
          </cell>
          <cell r="T13">
            <v>56.626506024096386</v>
          </cell>
          <cell r="U13">
            <v>56.896551724137936</v>
          </cell>
          <cell r="V13">
            <v>0.27004570004154971</v>
          </cell>
          <cell r="W13">
            <v>7110</v>
          </cell>
          <cell r="X13">
            <v>7198</v>
          </cell>
        </row>
        <row r="14">
          <cell r="A14" t="str">
            <v>BA</v>
          </cell>
          <cell r="B14">
            <v>6994</v>
          </cell>
          <cell r="C14">
            <v>7366.3</v>
          </cell>
          <cell r="D14">
            <v>5.3231341149556783</v>
          </cell>
          <cell r="E14">
            <v>6275</v>
          </cell>
          <cell r="F14">
            <v>6563.3</v>
          </cell>
          <cell r="G14">
            <v>4.5944223107569684</v>
          </cell>
          <cell r="H14">
            <v>4339</v>
          </cell>
          <cell r="I14">
            <v>4538</v>
          </cell>
          <cell r="J14">
            <v>4.5863102097257524</v>
          </cell>
          <cell r="K14">
            <v>30.852589641434264</v>
          </cell>
          <cell r="L14">
            <v>30.857952554355279</v>
          </cell>
          <cell r="M14">
            <v>5.362912921015095E-3</v>
          </cell>
          <cell r="N14">
            <v>989</v>
          </cell>
          <cell r="O14">
            <v>1025</v>
          </cell>
          <cell r="P14">
            <v>3.6400404448938275</v>
          </cell>
          <cell r="Q14">
            <v>485</v>
          </cell>
          <cell r="R14">
            <v>503</v>
          </cell>
          <cell r="S14">
            <v>3.7113402061855822</v>
          </cell>
          <cell r="T14">
            <v>50.960566228513649</v>
          </cell>
          <cell r="U14">
            <v>50.926829268292686</v>
          </cell>
          <cell r="V14">
            <v>-3.3736960220963397E-2</v>
          </cell>
          <cell r="W14">
            <v>17891</v>
          </cell>
          <cell r="X14">
            <v>18270</v>
          </cell>
        </row>
        <row r="15">
          <cell r="A15" t="str">
            <v>CE</v>
          </cell>
          <cell r="B15">
            <v>4388</v>
          </cell>
          <cell r="C15">
            <v>4728</v>
          </cell>
          <cell r="D15">
            <v>7.7484047402005558</v>
          </cell>
          <cell r="E15">
            <v>4249</v>
          </cell>
          <cell r="F15">
            <v>4542</v>
          </cell>
          <cell r="G15">
            <v>6.8957401741586182</v>
          </cell>
          <cell r="H15">
            <v>2877</v>
          </cell>
          <cell r="I15">
            <v>3075</v>
          </cell>
          <cell r="J15">
            <v>6.8821689259645353</v>
          </cell>
          <cell r="K15">
            <v>32.289950576606259</v>
          </cell>
          <cell r="L15">
            <v>32.298546895640683</v>
          </cell>
          <cell r="M15">
            <v>8.5963190344244822E-3</v>
          </cell>
          <cell r="N15">
            <v>422</v>
          </cell>
          <cell r="O15">
            <v>437</v>
          </cell>
          <cell r="P15">
            <v>3.5545023696682563</v>
          </cell>
          <cell r="Q15">
            <v>243</v>
          </cell>
          <cell r="R15">
            <v>252</v>
          </cell>
          <cell r="S15">
            <v>3.7037037037036953</v>
          </cell>
          <cell r="T15">
            <v>42.417061611374407</v>
          </cell>
          <cell r="U15">
            <v>42.334096109839813</v>
          </cell>
          <cell r="V15">
            <v>-8.2965501534594921E-2</v>
          </cell>
          <cell r="W15">
            <v>11612</v>
          </cell>
          <cell r="X15">
            <v>11943</v>
          </cell>
        </row>
        <row r="16">
          <cell r="A16" t="str">
            <v>MA</v>
          </cell>
          <cell r="B16">
            <v>2017</v>
          </cell>
          <cell r="C16">
            <v>2161</v>
          </cell>
          <cell r="D16">
            <v>7.1393158155676844</v>
          </cell>
          <cell r="E16">
            <v>1995</v>
          </cell>
          <cell r="F16">
            <v>2133</v>
          </cell>
          <cell r="G16">
            <v>6.9172932330827024</v>
          </cell>
          <cell r="H16">
            <v>1267</v>
          </cell>
          <cell r="I16">
            <v>1385</v>
          </cell>
          <cell r="J16">
            <v>9.3133385951065435</v>
          </cell>
          <cell r="K16">
            <v>36.491228070175438</v>
          </cell>
          <cell r="L16">
            <v>35.067979371776829</v>
          </cell>
          <cell r="M16">
            <v>-1.4232486983986092</v>
          </cell>
          <cell r="N16">
            <v>291</v>
          </cell>
          <cell r="O16">
            <v>301</v>
          </cell>
          <cell r="P16">
            <v>3.4364261168385042</v>
          </cell>
          <cell r="Q16">
            <v>106</v>
          </cell>
          <cell r="R16">
            <v>110</v>
          </cell>
          <cell r="S16">
            <v>3.7735849056603712</v>
          </cell>
          <cell r="T16">
            <v>63.573883161512029</v>
          </cell>
          <cell r="U16">
            <v>63.455149501661126</v>
          </cell>
          <cell r="V16">
            <v>-0.11873365985090345</v>
          </cell>
          <cell r="W16">
            <v>5338</v>
          </cell>
          <cell r="X16">
            <v>5542</v>
          </cell>
        </row>
        <row r="17">
          <cell r="A17" t="str">
            <v>PB</v>
          </cell>
          <cell r="B17">
            <v>2962</v>
          </cell>
          <cell r="C17">
            <v>3134</v>
          </cell>
          <cell r="D17">
            <v>5.8068872383524592</v>
          </cell>
          <cell r="E17">
            <v>2917</v>
          </cell>
          <cell r="F17">
            <v>3068</v>
          </cell>
          <cell r="G17">
            <v>5.1765512512855736</v>
          </cell>
          <cell r="H17">
            <v>1987</v>
          </cell>
          <cell r="I17">
            <v>2147</v>
          </cell>
          <cell r="J17">
            <v>8.0523402113739309</v>
          </cell>
          <cell r="K17">
            <v>31.882070620500514</v>
          </cell>
          <cell r="L17">
            <v>30.019556714471975</v>
          </cell>
          <cell r="M17">
            <v>-1.8625139060285392</v>
          </cell>
          <cell r="N17">
            <v>503</v>
          </cell>
          <cell r="O17">
            <v>273</v>
          </cell>
          <cell r="P17">
            <v>-45.725646123260432</v>
          </cell>
          <cell r="Q17">
            <v>164</v>
          </cell>
          <cell r="R17">
            <v>177</v>
          </cell>
          <cell r="S17">
            <v>7.9268292682926926</v>
          </cell>
          <cell r="T17">
            <v>67.395626242544722</v>
          </cell>
          <cell r="U17">
            <v>35.164835164835168</v>
          </cell>
          <cell r="V17">
            <v>-32.230791077709554</v>
          </cell>
          <cell r="W17">
            <v>9453</v>
          </cell>
          <cell r="X17">
            <v>9613</v>
          </cell>
        </row>
        <row r="18">
          <cell r="A18" t="str">
            <v>PE</v>
          </cell>
          <cell r="B18">
            <v>5230</v>
          </cell>
          <cell r="C18">
            <v>5504.8</v>
          </cell>
          <cell r="D18">
            <v>5.2543021032504811</v>
          </cell>
          <cell r="E18">
            <v>4917</v>
          </cell>
          <cell r="F18">
            <v>5056.8</v>
          </cell>
          <cell r="G18">
            <v>2.8431970713849779</v>
          </cell>
          <cell r="H18">
            <v>3772</v>
          </cell>
          <cell r="I18">
            <v>3907</v>
          </cell>
          <cell r="J18">
            <v>3.5790031813361765</v>
          </cell>
          <cell r="K18">
            <v>23.286556843603819</v>
          </cell>
          <cell r="L18">
            <v>22.737699731055216</v>
          </cell>
          <cell r="M18">
            <v>-0.54885711254860325</v>
          </cell>
          <cell r="N18">
            <v>575</v>
          </cell>
          <cell r="O18">
            <v>537</v>
          </cell>
          <cell r="P18">
            <v>-6.6086956521739069</v>
          </cell>
          <cell r="Q18">
            <v>355</v>
          </cell>
          <cell r="R18">
            <v>332</v>
          </cell>
          <cell r="S18">
            <v>-6.4788732394366235</v>
          </cell>
          <cell r="T18">
            <v>38.260869565217391</v>
          </cell>
          <cell r="U18">
            <v>38.175046554934823</v>
          </cell>
          <cell r="V18">
            <v>-8.5823010282567225E-2</v>
          </cell>
          <cell r="W18">
            <v>17862</v>
          </cell>
          <cell r="X18">
            <v>18275</v>
          </cell>
        </row>
        <row r="19">
          <cell r="A19" t="str">
            <v>PI</v>
          </cell>
          <cell r="B19">
            <v>1495</v>
          </cell>
          <cell r="C19">
            <v>1641</v>
          </cell>
          <cell r="D19">
            <v>9.7658862876254204</v>
          </cell>
          <cell r="E19">
            <v>1462</v>
          </cell>
          <cell r="F19">
            <v>1599</v>
          </cell>
          <cell r="G19">
            <v>9.3707250341997366</v>
          </cell>
          <cell r="H19">
            <v>1085</v>
          </cell>
          <cell r="I19">
            <v>1196</v>
          </cell>
          <cell r="J19">
            <v>10.230414746543786</v>
          </cell>
          <cell r="K19">
            <v>25.786593707250333</v>
          </cell>
          <cell r="L19">
            <v>25.203252032520325</v>
          </cell>
          <cell r="M19">
            <v>-0.58334167473000775</v>
          </cell>
          <cell r="N19">
            <v>266</v>
          </cell>
          <cell r="O19">
            <v>275</v>
          </cell>
          <cell r="P19">
            <v>3.383458646616532</v>
          </cell>
          <cell r="Q19">
            <v>150</v>
          </cell>
          <cell r="R19">
            <v>155</v>
          </cell>
          <cell r="S19">
            <v>3.3333333333333428</v>
          </cell>
          <cell r="T19">
            <v>43.609022556390975</v>
          </cell>
          <cell r="U19">
            <v>43.63636363636364</v>
          </cell>
          <cell r="V19">
            <v>2.7341079972664772E-2</v>
          </cell>
          <cell r="W19">
            <v>4578</v>
          </cell>
          <cell r="X19">
            <v>4798</v>
          </cell>
        </row>
        <row r="20">
          <cell r="A20" t="str">
            <v>RN</v>
          </cell>
          <cell r="B20">
            <v>2626</v>
          </cell>
          <cell r="C20">
            <v>2816</v>
          </cell>
          <cell r="D20">
            <v>7.2353389185072245</v>
          </cell>
          <cell r="E20">
            <v>2582</v>
          </cell>
          <cell r="F20">
            <v>2736</v>
          </cell>
          <cell r="G20">
            <v>5.9643687064291413</v>
          </cell>
          <cell r="H20">
            <v>1813</v>
          </cell>
          <cell r="I20">
            <v>1896</v>
          </cell>
          <cell r="J20">
            <v>4.5780474351902996</v>
          </cell>
          <cell r="K20">
            <v>29.783113865220756</v>
          </cell>
          <cell r="L20">
            <v>30.701754385964904</v>
          </cell>
          <cell r="M20">
            <v>0.91864052074414815</v>
          </cell>
          <cell r="N20">
            <v>305</v>
          </cell>
          <cell r="O20">
            <v>316</v>
          </cell>
          <cell r="P20">
            <v>3.6065573770491852</v>
          </cell>
          <cell r="Q20">
            <v>135</v>
          </cell>
          <cell r="R20">
            <v>140</v>
          </cell>
          <cell r="S20">
            <v>3.7037037037036953</v>
          </cell>
          <cell r="T20">
            <v>55.73770491803279</v>
          </cell>
          <cell r="U20">
            <v>55.696202531645575</v>
          </cell>
          <cell r="V20">
            <v>-4.150238638721504E-2</v>
          </cell>
          <cell r="W20">
            <v>9778</v>
          </cell>
          <cell r="X20">
            <v>10132</v>
          </cell>
        </row>
        <row r="21">
          <cell r="A21" t="str">
            <v>SE</v>
          </cell>
          <cell r="B21">
            <v>1553</v>
          </cell>
          <cell r="C21">
            <v>1633</v>
          </cell>
          <cell r="D21">
            <v>5.1513200257566041</v>
          </cell>
          <cell r="E21">
            <v>1525</v>
          </cell>
          <cell r="F21">
            <v>1599</v>
          </cell>
          <cell r="G21">
            <v>4.8524590163934391</v>
          </cell>
          <cell r="H21">
            <v>1075</v>
          </cell>
          <cell r="I21">
            <v>1141</v>
          </cell>
          <cell r="J21">
            <v>6.1395348837209269</v>
          </cell>
          <cell r="K21">
            <v>29.508196721311478</v>
          </cell>
          <cell r="L21">
            <v>28.642901813633529</v>
          </cell>
          <cell r="M21">
            <v>-0.86529490767794925</v>
          </cell>
          <cell r="N21">
            <v>175</v>
          </cell>
          <cell r="O21">
            <v>172</v>
          </cell>
          <cell r="P21">
            <v>-1.7142857142857082</v>
          </cell>
          <cell r="Q21">
            <v>104</v>
          </cell>
          <cell r="R21">
            <v>102</v>
          </cell>
          <cell r="S21">
            <v>-1.923076923076934</v>
          </cell>
          <cell r="T21">
            <v>40.571428571428569</v>
          </cell>
          <cell r="U21">
            <v>40.697674418604649</v>
          </cell>
          <cell r="V21">
            <v>0.12624584717607945</v>
          </cell>
          <cell r="W21">
            <v>6685</v>
          </cell>
          <cell r="X21">
            <v>6758</v>
          </cell>
        </row>
        <row r="22">
          <cell r="A22" t="str">
            <v>Soma(NE)</v>
          </cell>
          <cell r="B22">
            <v>29364</v>
          </cell>
          <cell r="C22">
            <v>31167.1</v>
          </cell>
          <cell r="D22">
            <v>6.1405121917994734</v>
          </cell>
          <cell r="E22">
            <v>27973</v>
          </cell>
          <cell r="F22">
            <v>29392.1</v>
          </cell>
          <cell r="G22">
            <v>5.0731062095592137</v>
          </cell>
          <cell r="H22">
            <v>19573</v>
          </cell>
          <cell r="I22">
            <v>20701</v>
          </cell>
          <cell r="J22">
            <v>5.7630409237214621</v>
          </cell>
          <cell r="K22">
            <v>30.028956493761839</v>
          </cell>
          <cell r="L22">
            <v>29.569510174502668</v>
          </cell>
          <cell r="M22">
            <v>-0.45944631925917179</v>
          </cell>
          <cell r="N22">
            <v>3692</v>
          </cell>
          <cell r="O22">
            <v>3510</v>
          </cell>
          <cell r="P22">
            <v>-4.9295774647887356</v>
          </cell>
          <cell r="Q22">
            <v>1814</v>
          </cell>
          <cell r="R22">
            <v>1846</v>
          </cell>
          <cell r="S22">
            <v>1.7640573318632846</v>
          </cell>
          <cell r="T22">
            <v>50.866738894907911</v>
          </cell>
          <cell r="U22">
            <v>47.407407407407412</v>
          </cell>
          <cell r="V22">
            <v>-3.4593314875004992</v>
          </cell>
          <cell r="W22">
            <v>90307</v>
          </cell>
          <cell r="X22">
            <v>92529</v>
          </cell>
        </row>
        <row r="23">
          <cell r="A23" t="str">
            <v>DF</v>
          </cell>
          <cell r="B23">
            <v>6599</v>
          </cell>
          <cell r="C23">
            <v>6845.6</v>
          </cell>
          <cell r="D23">
            <v>3.7369298378542339</v>
          </cell>
          <cell r="E23">
            <v>6155</v>
          </cell>
          <cell r="F23">
            <v>6318.6</v>
          </cell>
          <cell r="G23">
            <v>2.6580016246953875</v>
          </cell>
          <cell r="H23">
            <v>4526</v>
          </cell>
          <cell r="I23">
            <v>4639</v>
          </cell>
          <cell r="J23">
            <v>2.4966858152894389</v>
          </cell>
          <cell r="K23">
            <v>26.466287571080429</v>
          </cell>
          <cell r="L23">
            <v>26.581837748868423</v>
          </cell>
          <cell r="M23">
            <v>0.11555017778799481</v>
          </cell>
          <cell r="N23">
            <v>766</v>
          </cell>
          <cell r="O23">
            <v>804</v>
          </cell>
          <cell r="P23">
            <v>4.9608355091383771</v>
          </cell>
          <cell r="Q23">
            <v>335</v>
          </cell>
          <cell r="R23">
            <v>352</v>
          </cell>
          <cell r="S23">
            <v>5.0746268656716325</v>
          </cell>
          <cell r="T23">
            <v>56.266318537859007</v>
          </cell>
          <cell r="U23">
            <v>56.218905472636813</v>
          </cell>
          <cell r="V23">
            <v>-4.7413065222194462E-2</v>
          </cell>
          <cell r="W23">
            <v>17553</v>
          </cell>
          <cell r="X23">
            <v>17781</v>
          </cell>
        </row>
        <row r="24">
          <cell r="A24" t="str">
            <v>GO</v>
          </cell>
          <cell r="B24">
            <v>5057</v>
          </cell>
          <cell r="C24">
            <v>5336</v>
          </cell>
          <cell r="D24">
            <v>5.5171050029661899</v>
          </cell>
          <cell r="E24">
            <v>4893</v>
          </cell>
          <cell r="F24">
            <v>5100</v>
          </cell>
          <cell r="G24">
            <v>4.2305334150827747</v>
          </cell>
          <cell r="H24">
            <v>3610</v>
          </cell>
          <cell r="I24">
            <v>3658</v>
          </cell>
          <cell r="J24">
            <v>1.3296398891966703</v>
          </cell>
          <cell r="K24">
            <v>26.22113222971592</v>
          </cell>
          <cell r="L24">
            <v>28.274509803921561</v>
          </cell>
          <cell r="M24">
            <v>2.0533775742056406</v>
          </cell>
          <cell r="N24">
            <v>697</v>
          </cell>
          <cell r="O24">
            <v>721</v>
          </cell>
          <cell r="P24">
            <v>3.4433285509325628</v>
          </cell>
          <cell r="Q24">
            <v>212</v>
          </cell>
          <cell r="R24">
            <v>219</v>
          </cell>
          <cell r="S24">
            <v>3.3018867924528195</v>
          </cell>
          <cell r="T24">
            <v>69.58393113342899</v>
          </cell>
          <cell r="U24">
            <v>69.625520110957012</v>
          </cell>
          <cell r="V24">
            <v>4.1588977528022042E-2</v>
          </cell>
          <cell r="W24">
            <v>30060</v>
          </cell>
          <cell r="X24">
            <v>30625</v>
          </cell>
        </row>
        <row r="25">
          <cell r="A25" t="str">
            <v>MS</v>
          </cell>
          <cell r="B25">
            <v>3591</v>
          </cell>
          <cell r="C25">
            <v>3649</v>
          </cell>
          <cell r="D25">
            <v>1.6151489835700517</v>
          </cell>
          <cell r="E25">
            <v>3539</v>
          </cell>
          <cell r="F25">
            <v>3554</v>
          </cell>
          <cell r="G25">
            <v>0.4238485447866509</v>
          </cell>
          <cell r="H25">
            <v>2213</v>
          </cell>
          <cell r="I25">
            <v>2261</v>
          </cell>
          <cell r="J25">
            <v>2.1690013556258521</v>
          </cell>
          <cell r="K25">
            <v>37.468211359141002</v>
          </cell>
          <cell r="L25">
            <v>36.381541924592007</v>
          </cell>
          <cell r="M25">
            <v>-1.0866694345489947</v>
          </cell>
          <cell r="N25">
            <v>663</v>
          </cell>
          <cell r="O25">
            <v>686</v>
          </cell>
          <cell r="P25">
            <v>3.4690799396681911</v>
          </cell>
          <cell r="Q25">
            <v>312</v>
          </cell>
          <cell r="R25">
            <v>323</v>
          </cell>
          <cell r="S25">
            <v>3.5256410256410362</v>
          </cell>
          <cell r="T25">
            <v>52.941176470588239</v>
          </cell>
          <cell r="U25">
            <v>52.915451895043731</v>
          </cell>
          <cell r="V25">
            <v>-2.5724575544508355E-2</v>
          </cell>
          <cell r="W25">
            <v>21900</v>
          </cell>
          <cell r="X25">
            <v>21491</v>
          </cell>
        </row>
        <row r="26">
          <cell r="A26" t="str">
            <v>MT</v>
          </cell>
          <cell r="B26">
            <v>3382</v>
          </cell>
          <cell r="C26">
            <v>3626</v>
          </cell>
          <cell r="D26">
            <v>7.2146658781785789</v>
          </cell>
          <cell r="E26">
            <v>3350</v>
          </cell>
          <cell r="F26">
            <v>3563</v>
          </cell>
          <cell r="G26">
            <v>6.3582089552238727</v>
          </cell>
          <cell r="H26">
            <v>2595</v>
          </cell>
          <cell r="I26">
            <v>2733</v>
          </cell>
          <cell r="J26">
            <v>5.3179190751445162</v>
          </cell>
          <cell r="K26">
            <v>22.53731343283583</v>
          </cell>
          <cell r="L26">
            <v>23.294976143699131</v>
          </cell>
          <cell r="M26">
            <v>0.7576627108633005</v>
          </cell>
          <cell r="N26">
            <v>615</v>
          </cell>
          <cell r="O26">
            <v>643</v>
          </cell>
          <cell r="P26">
            <v>4.5528455284552791</v>
          </cell>
          <cell r="Q26">
            <v>274</v>
          </cell>
          <cell r="R26">
            <v>286</v>
          </cell>
          <cell r="S26">
            <v>4.379562043795616</v>
          </cell>
          <cell r="T26">
            <v>55.447154471544714</v>
          </cell>
          <cell r="U26">
            <v>55.520995334370141</v>
          </cell>
          <cell r="V26">
            <v>7.3840862825427678E-2</v>
          </cell>
          <cell r="W26">
            <v>33327</v>
          </cell>
          <cell r="X26">
            <v>34391</v>
          </cell>
        </row>
        <row r="27">
          <cell r="A27" t="str">
            <v>Soma(CO)</v>
          </cell>
          <cell r="B27">
            <v>18629</v>
          </cell>
          <cell r="C27">
            <v>19456.599999999999</v>
          </cell>
          <cell r="D27">
            <v>4.4425358312308703</v>
          </cell>
          <cell r="E27">
            <v>17937</v>
          </cell>
          <cell r="F27">
            <v>18535.599999999999</v>
          </cell>
          <cell r="G27">
            <v>3.3372358811395486</v>
          </cell>
          <cell r="H27">
            <v>12944</v>
          </cell>
          <cell r="I27">
            <v>13291</v>
          </cell>
          <cell r="J27">
            <v>2.6807787391841771</v>
          </cell>
          <cell r="K27">
            <v>27.836315994870944</v>
          </cell>
          <cell r="L27">
            <v>28.294740930965261</v>
          </cell>
          <cell r="M27">
            <v>0.45842493609431756</v>
          </cell>
          <cell r="N27">
            <v>2741</v>
          </cell>
          <cell r="O27">
            <v>2854</v>
          </cell>
          <cell r="P27">
            <v>4.1225829989055143</v>
          </cell>
          <cell r="Q27">
            <v>1133</v>
          </cell>
          <cell r="R27">
            <v>1180</v>
          </cell>
          <cell r="S27">
            <v>4.1482789055604599</v>
          </cell>
          <cell r="T27">
            <v>58.66472090477928</v>
          </cell>
          <cell r="U27">
            <v>58.654519971969165</v>
          </cell>
          <cell r="V27">
            <v>-1.0200932810114693E-2</v>
          </cell>
          <cell r="W27">
            <v>102840</v>
          </cell>
          <cell r="X27">
            <v>104288</v>
          </cell>
        </row>
        <row r="28">
          <cell r="A28" t="str">
            <v>ES</v>
          </cell>
          <cell r="B28">
            <v>3816</v>
          </cell>
          <cell r="C28">
            <v>4055</v>
          </cell>
          <cell r="D28">
            <v>6.2631027253668776</v>
          </cell>
          <cell r="E28">
            <v>3749</v>
          </cell>
          <cell r="F28">
            <v>3960</v>
          </cell>
          <cell r="G28">
            <v>5.6281675113363434</v>
          </cell>
          <cell r="H28">
            <v>3385</v>
          </cell>
          <cell r="I28">
            <v>3688</v>
          </cell>
          <cell r="J28">
            <v>8.9512555391432898</v>
          </cell>
          <cell r="K28">
            <v>9.7092558015470729</v>
          </cell>
          <cell r="L28">
            <v>6.868686868686865</v>
          </cell>
          <cell r="M28">
            <v>-2.840568932860208</v>
          </cell>
          <cell r="N28">
            <v>457</v>
          </cell>
          <cell r="O28">
            <v>484</v>
          </cell>
          <cell r="P28">
            <v>5.9080962800875341</v>
          </cell>
          <cell r="Q28">
            <v>334</v>
          </cell>
          <cell r="R28">
            <v>341</v>
          </cell>
          <cell r="S28">
            <v>2.0958083832335319</v>
          </cell>
          <cell r="T28">
            <v>26.914660831509849</v>
          </cell>
          <cell r="U28">
            <v>29.545454545454547</v>
          </cell>
          <cell r="V28">
            <v>2.6307937139446977</v>
          </cell>
          <cell r="W28">
            <v>14858</v>
          </cell>
          <cell r="X28">
            <v>15329</v>
          </cell>
        </row>
        <row r="29">
          <cell r="A29" t="str">
            <v>MG</v>
          </cell>
          <cell r="B29">
            <v>16767</v>
          </cell>
          <cell r="C29">
            <v>17458</v>
          </cell>
          <cell r="D29">
            <v>4.1211904335897884</v>
          </cell>
          <cell r="E29">
            <v>16171</v>
          </cell>
          <cell r="F29">
            <v>16749</v>
          </cell>
          <cell r="G29">
            <v>3.5742996722528062</v>
          </cell>
          <cell r="H29">
            <v>11936</v>
          </cell>
          <cell r="I29">
            <v>12616</v>
          </cell>
          <cell r="J29">
            <v>5.6970509383378101</v>
          </cell>
          <cell r="K29">
            <v>26.188856595139441</v>
          </cell>
          <cell r="L29">
            <v>24.67610006567557</v>
          </cell>
          <cell r="M29">
            <v>-1.5127565294638714</v>
          </cell>
          <cell r="N29">
            <v>1781</v>
          </cell>
          <cell r="O29">
            <v>1892</v>
          </cell>
          <cell r="P29">
            <v>6.2324536777091453</v>
          </cell>
          <cell r="Q29">
            <v>1073</v>
          </cell>
          <cell r="R29">
            <v>1140</v>
          </cell>
          <cell r="S29">
            <v>6.2441752096924432</v>
          </cell>
          <cell r="T29">
            <v>39.752947782144865</v>
          </cell>
          <cell r="U29">
            <v>39.746300211416482</v>
          </cell>
          <cell r="V29">
            <v>-6.6475707283828456E-3</v>
          </cell>
          <cell r="W29">
            <v>56243</v>
          </cell>
          <cell r="X29">
            <v>56998</v>
          </cell>
        </row>
        <row r="30">
          <cell r="A30" t="str">
            <v>RJ</v>
          </cell>
          <cell r="B30">
            <v>21006</v>
          </cell>
          <cell r="C30">
            <v>21599.333333333332</v>
          </cell>
          <cell r="D30">
            <v>2.8245897997397407</v>
          </cell>
          <cell r="E30">
            <v>18113</v>
          </cell>
          <cell r="F30">
            <v>18095.333333333332</v>
          </cell>
          <cell r="G30">
            <v>-9.7535839820395154E-2</v>
          </cell>
          <cell r="H30">
            <v>12784</v>
          </cell>
          <cell r="I30">
            <v>13063</v>
          </cell>
          <cell r="J30">
            <v>2.1824155193992425</v>
          </cell>
          <cell r="K30">
            <v>29.420857947330646</v>
          </cell>
          <cell r="L30">
            <v>27.810116788858991</v>
          </cell>
          <cell r="M30">
            <v>-1.6107411584716544</v>
          </cell>
          <cell r="N30">
            <v>2812</v>
          </cell>
          <cell r="O30">
            <v>2932</v>
          </cell>
          <cell r="P30">
            <v>4.2674253200569012</v>
          </cell>
          <cell r="Q30">
            <v>1558</v>
          </cell>
          <cell r="R30">
            <v>1624</v>
          </cell>
          <cell r="S30">
            <v>4.2362002567394086</v>
          </cell>
          <cell r="T30">
            <v>44.594594594594597</v>
          </cell>
          <cell r="U30">
            <v>44.611186903137792</v>
          </cell>
          <cell r="V30">
            <v>1.65923085431956E-2</v>
          </cell>
          <cell r="W30">
            <v>53770</v>
          </cell>
          <cell r="X30">
            <v>59576</v>
          </cell>
        </row>
        <row r="31">
          <cell r="A31" t="str">
            <v>SP</v>
          </cell>
          <cell r="B31">
            <v>64529</v>
          </cell>
          <cell r="C31">
            <v>67388</v>
          </cell>
          <cell r="D31">
            <v>4.4305661020626275</v>
          </cell>
          <cell r="E31">
            <v>60926</v>
          </cell>
          <cell r="F31">
            <v>63009</v>
          </cell>
          <cell r="G31">
            <v>3.4189016183566991</v>
          </cell>
          <cell r="H31">
            <v>43802</v>
          </cell>
          <cell r="I31">
            <v>46627</v>
          </cell>
          <cell r="J31">
            <v>6.4494771928222576</v>
          </cell>
          <cell r="K31">
            <v>28.106227226471461</v>
          </cell>
          <cell r="L31">
            <v>25.999460394546816</v>
          </cell>
          <cell r="M31">
            <v>-2.1067668319246451</v>
          </cell>
          <cell r="N31">
            <v>7955</v>
          </cell>
          <cell r="O31">
            <v>8228</v>
          </cell>
          <cell r="P31">
            <v>3.4318038969201723</v>
          </cell>
          <cell r="Q31">
            <v>4424</v>
          </cell>
          <cell r="R31">
            <v>4576</v>
          </cell>
          <cell r="S31">
            <v>3.4358047016274753</v>
          </cell>
          <cell r="T31">
            <v>44.387177875549966</v>
          </cell>
          <cell r="U31">
            <v>44.385026737967912</v>
          </cell>
          <cell r="V31">
            <v>-2.1511375820537637E-3</v>
          </cell>
          <cell r="W31">
            <v>342251</v>
          </cell>
          <cell r="X31">
            <v>348775</v>
          </cell>
        </row>
        <row r="32">
          <cell r="A32" t="str">
            <v>Soma(SE)</v>
          </cell>
          <cell r="B32">
            <v>106118</v>
          </cell>
          <cell r="C32">
            <v>110500.33333333333</v>
          </cell>
          <cell r="D32">
            <v>4.1296795391293983</v>
          </cell>
          <cell r="E32">
            <v>98959</v>
          </cell>
          <cell r="F32">
            <v>101813.33333333333</v>
          </cell>
          <cell r="G32">
            <v>2.8843595158937916</v>
          </cell>
          <cell r="H32">
            <v>71907</v>
          </cell>
          <cell r="I32">
            <v>75994</v>
          </cell>
          <cell r="J32">
            <v>5.6837303739552425</v>
          </cell>
          <cell r="K32">
            <v>27.336573732555905</v>
          </cell>
          <cell r="L32">
            <v>25.359481403876373</v>
          </cell>
          <cell r="M32">
            <v>-1.9770923286795323</v>
          </cell>
          <cell r="N32">
            <v>13005</v>
          </cell>
          <cell r="O32">
            <v>13536</v>
          </cell>
          <cell r="P32">
            <v>4.083044982698965</v>
          </cell>
          <cell r="Q32">
            <v>7389</v>
          </cell>
          <cell r="R32">
            <v>7681</v>
          </cell>
          <cell r="S32">
            <v>3.9518202733793544</v>
          </cell>
          <cell r="T32">
            <v>43.183391003460201</v>
          </cell>
          <cell r="U32">
            <v>43.255023640661939</v>
          </cell>
          <cell r="V32">
            <v>7.1632637201737737E-2</v>
          </cell>
          <cell r="W32">
            <v>467122</v>
          </cell>
          <cell r="X32">
            <v>480678</v>
          </cell>
        </row>
        <row r="33">
          <cell r="A33" t="str">
            <v>PR</v>
          </cell>
          <cell r="B33">
            <v>14079</v>
          </cell>
          <cell r="C33">
            <v>14181</v>
          </cell>
          <cell r="D33">
            <v>0.72448327295973058</v>
          </cell>
          <cell r="E33">
            <v>13761</v>
          </cell>
          <cell r="F33">
            <v>13769</v>
          </cell>
          <cell r="G33">
            <v>5.8135309933888379E-2</v>
          </cell>
          <cell r="H33">
            <v>10300</v>
          </cell>
          <cell r="I33">
            <v>9552</v>
          </cell>
          <cell r="J33">
            <v>-7.2621359223300885</v>
          </cell>
          <cell r="K33">
            <v>25.150788460140987</v>
          </cell>
          <cell r="L33">
            <v>30.626770281066158</v>
          </cell>
          <cell r="M33">
            <v>5.4759818209251705</v>
          </cell>
          <cell r="N33">
            <v>2799</v>
          </cell>
          <cell r="O33">
            <v>2791</v>
          </cell>
          <cell r="P33">
            <v>-0.28581636298677893</v>
          </cell>
          <cell r="Q33">
            <v>1500</v>
          </cell>
          <cell r="R33">
            <v>1303</v>
          </cell>
          <cell r="S33">
            <v>-13.133333333333326</v>
          </cell>
          <cell r="T33">
            <v>46.40943193997856</v>
          </cell>
          <cell r="U33">
            <v>53.31422429236833</v>
          </cell>
          <cell r="V33">
            <v>6.9047923523897694</v>
          </cell>
          <cell r="W33">
            <v>78904</v>
          </cell>
          <cell r="X33">
            <v>74309</v>
          </cell>
        </row>
        <row r="34">
          <cell r="A34" t="str">
            <v>RS</v>
          </cell>
          <cell r="B34">
            <v>17463</v>
          </cell>
          <cell r="C34">
            <v>18041</v>
          </cell>
          <cell r="D34">
            <v>3.3098551222584973</v>
          </cell>
          <cell r="E34">
            <v>16877</v>
          </cell>
          <cell r="F34">
            <v>16889</v>
          </cell>
          <cell r="G34">
            <v>7.1102684126330473E-2</v>
          </cell>
          <cell r="H34">
            <v>12750</v>
          </cell>
          <cell r="I34">
            <v>12768</v>
          </cell>
          <cell r="J34">
            <v>0.141176470588249</v>
          </cell>
          <cell r="K34">
            <v>24.453398115778867</v>
          </cell>
          <cell r="L34">
            <v>24.400497365148908</v>
          </cell>
          <cell r="M34">
            <v>-5.2900750629959248E-2</v>
          </cell>
          <cell r="N34">
            <v>2828</v>
          </cell>
          <cell r="O34">
            <v>2927</v>
          </cell>
          <cell r="P34">
            <v>3.5007072135784938</v>
          </cell>
          <cell r="Q34">
            <v>1556</v>
          </cell>
          <cell r="R34">
            <v>1610</v>
          </cell>
          <cell r="S34">
            <v>3.470437017994854</v>
          </cell>
          <cell r="T34">
            <v>44.97878359264498</v>
          </cell>
          <cell r="U34">
            <v>44.994875298940897</v>
          </cell>
          <cell r="V34">
            <v>1.6091706295917163E-2</v>
          </cell>
          <cell r="W34">
            <v>93772</v>
          </cell>
          <cell r="X34">
            <v>94432</v>
          </cell>
        </row>
        <row r="35">
          <cell r="A35" t="str">
            <v>SC</v>
          </cell>
          <cell r="B35">
            <v>11363</v>
          </cell>
          <cell r="C35">
            <v>11914</v>
          </cell>
          <cell r="D35">
            <v>4.849071548006691</v>
          </cell>
          <cell r="E35">
            <v>11143</v>
          </cell>
          <cell r="F35">
            <v>11626</v>
          </cell>
          <cell r="G35">
            <v>4.3345598133357299</v>
          </cell>
          <cell r="H35">
            <v>8610</v>
          </cell>
          <cell r="I35">
            <v>9121</v>
          </cell>
          <cell r="J35">
            <v>5.9349593495934982</v>
          </cell>
          <cell r="K35">
            <v>22.731759849232702</v>
          </cell>
          <cell r="L35">
            <v>21.546533631515558</v>
          </cell>
          <cell r="M35">
            <v>-1.185226217717144</v>
          </cell>
          <cell r="N35">
            <v>1841</v>
          </cell>
          <cell r="O35">
            <v>1905</v>
          </cell>
          <cell r="P35">
            <v>3.4763715372080384</v>
          </cell>
          <cell r="Q35">
            <v>988</v>
          </cell>
          <cell r="R35">
            <v>1022</v>
          </cell>
          <cell r="S35">
            <v>3.4412955465586919</v>
          </cell>
          <cell r="T35">
            <v>46.333514394350892</v>
          </cell>
          <cell r="U35">
            <v>46.351706036745412</v>
          </cell>
          <cell r="V35">
            <v>1.8191642394519647E-2</v>
          </cell>
          <cell r="W35">
            <v>60199</v>
          </cell>
          <cell r="X35">
            <v>61100</v>
          </cell>
        </row>
        <row r="36">
          <cell r="A36" t="str">
            <v>Soma(S)</v>
          </cell>
          <cell r="B36">
            <v>42905</v>
          </cell>
          <cell r="C36">
            <v>44136</v>
          </cell>
          <cell r="D36">
            <v>2.8691294720894973</v>
          </cell>
          <cell r="E36">
            <v>41781</v>
          </cell>
          <cell r="F36">
            <v>42284</v>
          </cell>
          <cell r="G36">
            <v>1.203896507982094</v>
          </cell>
          <cell r="H36">
            <v>31660</v>
          </cell>
          <cell r="I36">
            <v>31441</v>
          </cell>
          <cell r="J36">
            <v>-0.69172457359444195</v>
          </cell>
          <cell r="K36">
            <v>24.223929537349505</v>
          </cell>
          <cell r="L36">
            <v>25.64326932172925</v>
          </cell>
          <cell r="M36">
            <v>1.4193397843797442</v>
          </cell>
          <cell r="N36">
            <v>7468</v>
          </cell>
          <cell r="O36">
            <v>7623</v>
          </cell>
          <cell r="P36">
            <v>2.0755222281735257</v>
          </cell>
          <cell r="Q36">
            <v>4044</v>
          </cell>
          <cell r="R36">
            <v>3935</v>
          </cell>
          <cell r="S36">
            <v>-2.6953511374876342</v>
          </cell>
          <cell r="T36">
            <v>45.848955543652913</v>
          </cell>
          <cell r="U36">
            <v>48.379902925357463</v>
          </cell>
          <cell r="V36">
            <v>2.53094738170455</v>
          </cell>
          <cell r="W36">
            <v>232875</v>
          </cell>
          <cell r="X36">
            <v>229841</v>
          </cell>
        </row>
        <row r="37">
          <cell r="A37" t="str">
            <v xml:space="preserve">TOTAL </v>
          </cell>
          <cell r="B37">
            <v>205822</v>
          </cell>
          <cell r="C37">
            <v>214832.03333333333</v>
          </cell>
          <cell r="D37">
            <v>4.3775851625838413</v>
          </cell>
          <cell r="E37">
            <v>195299</v>
          </cell>
          <cell r="F37">
            <v>201348.03333333333</v>
          </cell>
          <cell r="G37">
            <v>3.0973191533665556</v>
          </cell>
          <cell r="H37">
            <v>141540</v>
          </cell>
          <cell r="I37">
            <v>147431</v>
          </cell>
          <cell r="J37">
            <v>4.1620743252790646</v>
          </cell>
          <cell r="K37">
            <v>27.526510632414912</v>
          </cell>
          <cell r="L37">
            <v>26.778028292967349</v>
          </cell>
          <cell r="M37">
            <v>-0.74848233944756259</v>
          </cell>
          <cell r="N37">
            <v>28484</v>
          </cell>
          <cell r="O37">
            <v>29174</v>
          </cell>
          <cell r="P37">
            <v>2.4224125825024601</v>
          </cell>
          <cell r="Q37">
            <v>14978</v>
          </cell>
          <cell r="R37">
            <v>15267</v>
          </cell>
          <cell r="S37">
            <v>1.9294965950060146</v>
          </cell>
          <cell r="T37">
            <v>47.416093245330714</v>
          </cell>
          <cell r="U37">
            <v>47.669157468979229</v>
          </cell>
          <cell r="V37">
            <v>0.253064223648515</v>
          </cell>
          <cell r="W37">
            <v>930349</v>
          </cell>
          <cell r="X37">
            <v>946291</v>
          </cell>
        </row>
      </sheetData>
      <sheetData sheetId="9" refreshError="1"/>
      <sheetData sheetId="10" refreshError="1"/>
      <sheetData sheetId="11">
        <row r="4">
          <cell r="A4" t="str">
            <v>RR</v>
          </cell>
          <cell r="B4">
            <v>200941.37000000002</v>
          </cell>
          <cell r="C4">
            <v>1192710</v>
          </cell>
          <cell r="D4">
            <v>991768.63</v>
          </cell>
          <cell r="E4">
            <v>17663.713483818698</v>
          </cell>
          <cell r="F4">
            <v>1009432.3434838187</v>
          </cell>
          <cell r="G4">
            <v>17640</v>
          </cell>
          <cell r="H4">
            <v>1027072.3434838187</v>
          </cell>
        </row>
        <row r="5">
          <cell r="A5" t="str">
            <v>AC</v>
          </cell>
          <cell r="B5">
            <v>499139.81999999995</v>
          </cell>
          <cell r="C5">
            <v>1192710</v>
          </cell>
          <cell r="D5">
            <v>693570.18</v>
          </cell>
          <cell r="E5">
            <v>43727.216057432452</v>
          </cell>
          <cell r="F5">
            <v>737297.39605743252</v>
          </cell>
          <cell r="G5">
            <v>17240</v>
          </cell>
          <cell r="H5">
            <v>754537.39605743252</v>
          </cell>
        </row>
        <row r="6">
          <cell r="A6" t="str">
            <v>AP</v>
          </cell>
          <cell r="B6">
            <v>636618.56400000001</v>
          </cell>
          <cell r="C6">
            <v>1192710</v>
          </cell>
          <cell r="D6">
            <v>556091.43599999999</v>
          </cell>
          <cell r="E6">
            <v>55594.014061690017</v>
          </cell>
          <cell r="F6">
            <v>611685.45006169006</v>
          </cell>
          <cell r="G6">
            <v>18040</v>
          </cell>
          <cell r="H6">
            <v>629725.45006169006</v>
          </cell>
        </row>
        <row r="7">
          <cell r="A7" t="str">
            <v>TO</v>
          </cell>
          <cell r="B7">
            <v>843287.91800000006</v>
          </cell>
          <cell r="C7">
            <v>1192710</v>
          </cell>
          <cell r="D7">
            <v>349422.08199999994</v>
          </cell>
          <cell r="E7">
            <v>74016.343321003063</v>
          </cell>
          <cell r="F7">
            <v>423438.42532100301</v>
          </cell>
          <cell r="G7">
            <v>12440</v>
          </cell>
          <cell r="H7">
            <v>435878.42532100301</v>
          </cell>
        </row>
        <row r="8">
          <cell r="A8" t="str">
            <v>MA</v>
          </cell>
        </row>
        <row r="9">
          <cell r="A9" t="str">
            <v>PI</v>
          </cell>
          <cell r="B9">
            <v>1025134.762</v>
          </cell>
          <cell r="C9">
            <v>1242407</v>
          </cell>
          <cell r="D9">
            <v>217272.23800000001</v>
          </cell>
          <cell r="E9">
            <v>89523.140336571523</v>
          </cell>
          <cell r="F9">
            <v>306795.37833657151</v>
          </cell>
          <cell r="G9">
            <v>16840</v>
          </cell>
          <cell r="H9">
            <v>323635.37833657151</v>
          </cell>
        </row>
        <row r="10">
          <cell r="A10" t="str">
            <v>SE</v>
          </cell>
          <cell r="B10">
            <v>1188123.594</v>
          </cell>
          <cell r="C10">
            <v>1242407</v>
          </cell>
          <cell r="D10">
            <v>54283.405999999959</v>
          </cell>
          <cell r="E10">
            <v>104151.98747385811</v>
          </cell>
          <cell r="F10">
            <v>158435.39347385807</v>
          </cell>
          <cell r="G10">
            <v>14440</v>
          </cell>
          <cell r="H10">
            <v>172875.39347385807</v>
          </cell>
        </row>
        <row r="13">
          <cell r="A13" t="str">
            <v>Sub Total</v>
          </cell>
          <cell r="B13">
            <v>4393246.0280000009</v>
          </cell>
          <cell r="C13">
            <v>7255654</v>
          </cell>
          <cell r="D13">
            <v>2862407.9720000001</v>
          </cell>
          <cell r="E13">
            <v>384676.41473437386</v>
          </cell>
          <cell r="F13">
            <v>3247084.3867343739</v>
          </cell>
          <cell r="G13">
            <v>96640</v>
          </cell>
          <cell r="H13">
            <v>3343724.3867343739</v>
          </cell>
        </row>
        <row r="14">
          <cell r="A14" t="str">
            <v>Gestão do Fundo de Apoio (10%)4</v>
          </cell>
          <cell r="D14">
            <v>189600.79720000003</v>
          </cell>
          <cell r="F14">
            <v>0</v>
          </cell>
          <cell r="G14">
            <v>0</v>
          </cell>
          <cell r="H14">
            <v>189600.79720000003</v>
          </cell>
        </row>
        <row r="15">
          <cell r="A15" t="str">
            <v>Total 1</v>
          </cell>
          <cell r="F15">
            <v>3247084.3867343739</v>
          </cell>
          <cell r="G15">
            <v>96640</v>
          </cell>
          <cell r="H15">
            <v>3533325.1839343738</v>
          </cell>
        </row>
        <row r="16">
          <cell r="A16" t="str">
            <v>MA</v>
          </cell>
          <cell r="B16">
            <v>1243874.6639999999</v>
          </cell>
          <cell r="C16">
            <v>1242407</v>
          </cell>
          <cell r="D16">
            <v>-1467.6639999998733</v>
          </cell>
          <cell r="E16">
            <v>108738.85945994173</v>
          </cell>
          <cell r="F16">
            <v>107271.19545994185</v>
          </cell>
          <cell r="G16">
            <v>17240</v>
          </cell>
          <cell r="H16">
            <v>124511.19545994185</v>
          </cell>
        </row>
      </sheetData>
      <sheetData sheetId="12">
        <row r="4">
          <cell r="A4" t="str">
            <v>SP</v>
          </cell>
          <cell r="B4">
            <v>54658046.024000004</v>
          </cell>
          <cell r="C4">
            <v>997466.6695633902</v>
          </cell>
        </row>
        <row r="5">
          <cell r="A5" t="str">
            <v>RS</v>
          </cell>
          <cell r="B5">
            <v>15038687.568000002</v>
          </cell>
          <cell r="C5">
            <v>274444.30773230823</v>
          </cell>
        </row>
        <row r="6">
          <cell r="A6" t="str">
            <v>PR</v>
          </cell>
          <cell r="B6">
            <v>11604275.961999999</v>
          </cell>
          <cell r="C6">
            <v>211768.97709494023</v>
          </cell>
        </row>
        <row r="7">
          <cell r="A7" t="str">
            <v>MG</v>
          </cell>
          <cell r="B7">
            <v>11451285.126</v>
          </cell>
          <cell r="C7">
            <v>208977.01377463364</v>
          </cell>
        </row>
        <row r="8">
          <cell r="A8" t="str">
            <v>RJ</v>
          </cell>
          <cell r="B8">
            <v>12378289.412</v>
          </cell>
          <cell r="C8">
            <v>225894.11830159381</v>
          </cell>
        </row>
        <row r="9">
          <cell r="A9" t="str">
            <v>SC</v>
          </cell>
          <cell r="B9">
            <v>9996964.7720000017</v>
          </cell>
          <cell r="C9">
            <v>182436.80267111809</v>
          </cell>
        </row>
        <row r="10">
          <cell r="A10" t="str">
            <v>MT</v>
          </cell>
          <cell r="B10">
            <v>4472583.3719999995</v>
          </cell>
          <cell r="C10">
            <v>81621.154888239675</v>
          </cell>
        </row>
        <row r="11">
          <cell r="A11" t="str">
            <v>GO</v>
          </cell>
          <cell r="B11">
            <v>4630274.75</v>
          </cell>
          <cell r="C11">
            <v>84498.899430433084</v>
          </cell>
        </row>
        <row r="12">
          <cell r="A12" t="str">
            <v>DF</v>
          </cell>
          <cell r="B12">
            <v>3993633.9599999995</v>
          </cell>
          <cell r="C12">
            <v>72880.70202486412</v>
          </cell>
        </row>
        <row r="13">
          <cell r="A13" t="str">
            <v>BA</v>
          </cell>
          <cell r="B13">
            <v>3996390.8820000002</v>
          </cell>
          <cell r="C13">
            <v>72931.013699093732</v>
          </cell>
        </row>
        <row r="14">
          <cell r="A14" t="str">
            <v>MS</v>
          </cell>
          <cell r="B14">
            <v>3271733.81</v>
          </cell>
          <cell r="C14">
            <v>59706.587859465071</v>
          </cell>
        </row>
        <row r="15">
          <cell r="A15" t="str">
            <v>PE</v>
          </cell>
          <cell r="B15">
            <v>3563859.6460000006</v>
          </cell>
          <cell r="C15">
            <v>65037.65631003493</v>
          </cell>
        </row>
        <row r="16">
          <cell r="A16" t="str">
            <v>ES</v>
          </cell>
          <cell r="B16">
            <v>3137923.5380000002</v>
          </cell>
          <cell r="C16">
            <v>57264.654858299888</v>
          </cell>
        </row>
        <row r="17">
          <cell r="A17" t="str">
            <v>CE</v>
          </cell>
          <cell r="B17">
            <v>2505306.6920000003</v>
          </cell>
          <cell r="C17">
            <v>45719.891289323386</v>
          </cell>
        </row>
        <row r="18">
          <cell r="A18" t="str">
            <v>PB</v>
          </cell>
          <cell r="B18">
            <v>1996613.2280000001</v>
          </cell>
          <cell r="C18">
            <v>36436.63269749692</v>
          </cell>
        </row>
        <row r="19">
          <cell r="A19" t="str">
            <v>RN</v>
          </cell>
          <cell r="B19">
            <v>1930315.5560000001</v>
          </cell>
          <cell r="C19">
            <v>35226.751940680093</v>
          </cell>
        </row>
        <row r="20">
          <cell r="A20" t="str">
            <v>PA</v>
          </cell>
          <cell r="B20">
            <v>1773670.7180000003</v>
          </cell>
          <cell r="C20">
            <v>32368.105936475167</v>
          </cell>
        </row>
        <row r="21">
          <cell r="A21" t="str">
            <v>RO</v>
          </cell>
          <cell r="B21">
            <v>1505351.2719999999</v>
          </cell>
          <cell r="C21">
            <v>27471.485518262714</v>
          </cell>
        </row>
        <row r="22">
          <cell r="A22" t="str">
            <v>AL</v>
          </cell>
          <cell r="B22">
            <v>1401930.0119999999</v>
          </cell>
          <cell r="C22">
            <v>25584.128262041868</v>
          </cell>
        </row>
        <row r="23">
          <cell r="A23" t="str">
            <v>AM</v>
          </cell>
          <cell r="B23">
            <v>1406114.8239999998</v>
          </cell>
          <cell r="C23">
            <v>25660.497814048096</v>
          </cell>
        </row>
        <row r="24">
          <cell r="A24" t="str">
            <v>SE</v>
          </cell>
          <cell r="B24">
            <v>1188123.594</v>
          </cell>
          <cell r="C24">
            <v>21682.328047667306</v>
          </cell>
        </row>
        <row r="25">
          <cell r="A25" t="str">
            <v>MA</v>
          </cell>
          <cell r="B25">
            <v>1243874.6639999999</v>
          </cell>
          <cell r="C25">
            <v>22699.741551492109</v>
          </cell>
        </row>
        <row r="26">
          <cell r="A26" t="str">
            <v>PI</v>
          </cell>
          <cell r="B26">
            <v>1025134.762</v>
          </cell>
          <cell r="C26">
            <v>18707.909105583629</v>
          </cell>
        </row>
        <row r="27">
          <cell r="A27" t="str">
            <v>TO</v>
          </cell>
          <cell r="B27">
            <v>843287.91800000006</v>
          </cell>
          <cell r="C27">
            <v>15389.346166549039</v>
          </cell>
        </row>
        <row r="28">
          <cell r="A28" t="str">
            <v>AP</v>
          </cell>
          <cell r="B28">
            <v>636618.56400000001</v>
          </cell>
          <cell r="C28">
            <v>11617.791798420327</v>
          </cell>
        </row>
        <row r="29">
          <cell r="A29" t="str">
            <v>AC</v>
          </cell>
          <cell r="B29">
            <v>499139.81999999995</v>
          </cell>
          <cell r="C29">
            <v>9108.9120471532424</v>
          </cell>
        </row>
        <row r="30">
          <cell r="A30" t="str">
            <v>RR</v>
          </cell>
          <cell r="B30">
            <v>200941.37000000002</v>
          </cell>
          <cell r="C30">
            <v>3667.0231318440547</v>
          </cell>
        </row>
        <row r="31">
          <cell r="A31" t="str">
            <v>Soma CAU/UF</v>
          </cell>
          <cell r="B31">
            <v>160350371.81600001</v>
          </cell>
          <cell r="C31">
            <v>2926269.1035154527</v>
          </cell>
        </row>
        <row r="32">
          <cell r="A32" t="str">
            <v xml:space="preserve"> CAU/BR </v>
          </cell>
          <cell r="B32">
            <v>40087592.954000004</v>
          </cell>
          <cell r="C32">
            <v>731567.27587886318</v>
          </cell>
        </row>
        <row r="33">
          <cell r="A33" t="str">
            <v>TOTAL</v>
          </cell>
          <cell r="B33">
            <v>200437964.77000001</v>
          </cell>
          <cell r="C33">
            <v>3657836.3793943161</v>
          </cell>
        </row>
      </sheetData>
      <sheetData sheetId="13">
        <row r="4">
          <cell r="A4" t="str">
            <v>AC</v>
          </cell>
          <cell r="B4">
            <v>499139.81999999995</v>
          </cell>
          <cell r="C4">
            <v>180.83605743244351</v>
          </cell>
          <cell r="D4">
            <v>39070.160000000003</v>
          </cell>
          <cell r="E4">
            <v>4476.22</v>
          </cell>
          <cell r="F4">
            <v>43727.216057432452</v>
          </cell>
        </row>
        <row r="5">
          <cell r="A5" t="str">
            <v>AM</v>
          </cell>
          <cell r="B5">
            <v>1406114.8239999998</v>
          </cell>
          <cell r="C5">
            <v>122.84021173293388</v>
          </cell>
          <cell r="D5">
            <v>110063.62</v>
          </cell>
          <cell r="E5">
            <v>12609.86</v>
          </cell>
          <cell r="F5">
            <v>122796.32021173293</v>
          </cell>
        </row>
        <row r="6">
          <cell r="A6" t="str">
            <v>AP</v>
          </cell>
          <cell r="B6">
            <v>636618.56400000001</v>
          </cell>
          <cell r="C6">
            <v>53.594061690019181</v>
          </cell>
          <cell r="D6">
            <v>49831.31</v>
          </cell>
          <cell r="E6">
            <v>5709.11</v>
          </cell>
          <cell r="F6">
            <v>55594.014061690017</v>
          </cell>
        </row>
        <row r="7">
          <cell r="A7" t="str">
            <v>PA</v>
          </cell>
          <cell r="B7">
            <v>1773670.7180000003</v>
          </cell>
          <cell r="C7">
            <v>354.09776844430104</v>
          </cell>
          <cell r="D7">
            <v>138834.04999999999</v>
          </cell>
          <cell r="E7">
            <v>15906.05</v>
          </cell>
          <cell r="F7">
            <v>155094.19776844428</v>
          </cell>
        </row>
        <row r="8">
          <cell r="A8" t="str">
            <v>RO</v>
          </cell>
          <cell r="B8">
            <v>1505351.2719999999</v>
          </cell>
          <cell r="C8">
            <v>399.45019198889133</v>
          </cell>
          <cell r="D8">
            <v>117831.35</v>
          </cell>
          <cell r="E8">
            <v>13499.8</v>
          </cell>
          <cell r="F8">
            <v>131730.60019198889</v>
          </cell>
        </row>
        <row r="9">
          <cell r="A9" t="str">
            <v>RR</v>
          </cell>
          <cell r="B9">
            <v>200941.37000000002</v>
          </cell>
          <cell r="C9">
            <v>133.01348381869767</v>
          </cell>
          <cell r="D9">
            <v>15728.68</v>
          </cell>
          <cell r="E9">
            <v>1802.02</v>
          </cell>
          <cell r="F9">
            <v>17663.713483818698</v>
          </cell>
        </row>
        <row r="10">
          <cell r="A10" t="str">
            <v>TO</v>
          </cell>
          <cell r="B10">
            <v>843287.91800000006</v>
          </cell>
          <cell r="C10">
            <v>445.49332100305588</v>
          </cell>
          <cell r="D10">
            <v>66008.350000000006</v>
          </cell>
          <cell r="E10">
            <v>7562.5</v>
          </cell>
          <cell r="F10">
            <v>74016.343321003063</v>
          </cell>
        </row>
        <row r="11">
          <cell r="A11" t="str">
            <v>Soma (N)</v>
          </cell>
          <cell r="B11">
            <v>6865124.4859999996</v>
          </cell>
          <cell r="C11">
            <v>1689.3250961103427</v>
          </cell>
          <cell r="D11">
            <v>537367.52</v>
          </cell>
          <cell r="E11">
            <v>61565.57</v>
          </cell>
          <cell r="F11">
            <v>600622.41509611032</v>
          </cell>
        </row>
        <row r="12">
          <cell r="A12" t="str">
            <v>AL</v>
          </cell>
          <cell r="B12">
            <v>1401930.0119999999</v>
          </cell>
          <cell r="C12">
            <v>397.90488483662341</v>
          </cell>
          <cell r="D12">
            <v>109736.05</v>
          </cell>
          <cell r="E12">
            <v>12572.33</v>
          </cell>
          <cell r="F12">
            <v>122706.28488483663</v>
          </cell>
        </row>
        <row r="13">
          <cell r="A13" t="str">
            <v>BA</v>
          </cell>
          <cell r="B13">
            <v>3996390.8820000002</v>
          </cell>
          <cell r="C13">
            <v>1761.5916192235993</v>
          </cell>
          <cell r="D13">
            <v>312817.45</v>
          </cell>
          <cell r="E13">
            <v>35839.129999999997</v>
          </cell>
          <cell r="F13">
            <v>350418.17161922361</v>
          </cell>
        </row>
        <row r="14">
          <cell r="A14" t="str">
            <v>CE</v>
          </cell>
          <cell r="B14">
            <v>2505306.6920000003</v>
          </cell>
          <cell r="C14">
            <v>1141.3615212906116</v>
          </cell>
          <cell r="D14">
            <v>196102.85</v>
          </cell>
          <cell r="E14">
            <v>22467.27</v>
          </cell>
          <cell r="F14">
            <v>219711.48152129061</v>
          </cell>
        </row>
        <row r="15">
          <cell r="A15" t="str">
            <v>MA</v>
          </cell>
          <cell r="B15">
            <v>1243874.6639999999</v>
          </cell>
          <cell r="C15">
            <v>219.67945994172348</v>
          </cell>
          <cell r="D15">
            <v>97364.27</v>
          </cell>
          <cell r="E15">
            <v>11154.91</v>
          </cell>
          <cell r="F15">
            <v>108738.85945994173</v>
          </cell>
        </row>
        <row r="16">
          <cell r="A16" t="str">
            <v>PB</v>
          </cell>
          <cell r="B16">
            <v>1996613.2280000001</v>
          </cell>
          <cell r="C16">
            <v>739.37093799837078</v>
          </cell>
          <cell r="D16">
            <v>156284.88</v>
          </cell>
          <cell r="E16">
            <v>17905.37</v>
          </cell>
          <cell r="F16">
            <v>174929.62093799838</v>
          </cell>
        </row>
        <row r="17">
          <cell r="A17" t="str">
            <v>PE</v>
          </cell>
          <cell r="B17">
            <v>3563859.6460000006</v>
          </cell>
          <cell r="C17">
            <v>1957.6231969866769</v>
          </cell>
          <cell r="D17">
            <v>278961.07</v>
          </cell>
          <cell r="E17">
            <v>31960.240000000002</v>
          </cell>
          <cell r="F17">
            <v>312878.93319698668</v>
          </cell>
        </row>
        <row r="18">
          <cell r="A18" t="str">
            <v>PI</v>
          </cell>
          <cell r="B18">
            <v>1025134.762</v>
          </cell>
          <cell r="C18">
            <v>87.450336571525384</v>
          </cell>
          <cell r="D18">
            <v>80242.41</v>
          </cell>
          <cell r="E18">
            <v>9193.2800000000007</v>
          </cell>
          <cell r="F18">
            <v>89523.140336571523</v>
          </cell>
        </row>
        <row r="19">
          <cell r="A19" t="str">
            <v>RN</v>
          </cell>
          <cell r="B19">
            <v>1930315.5560000001</v>
          </cell>
          <cell r="C19">
            <v>824.65550318224814</v>
          </cell>
          <cell r="D19">
            <v>151095.43</v>
          </cell>
          <cell r="E19">
            <v>17310.830000000002</v>
          </cell>
          <cell r="F19">
            <v>169230.91550318222</v>
          </cell>
        </row>
        <row r="20">
          <cell r="A20" t="str">
            <v>SE</v>
          </cell>
          <cell r="B20">
            <v>1188123.594</v>
          </cell>
          <cell r="C20">
            <v>496.68747385811355</v>
          </cell>
          <cell r="D20">
            <v>93000.36</v>
          </cell>
          <cell r="E20">
            <v>10654.94</v>
          </cell>
          <cell r="F20">
            <v>104151.98747385811</v>
          </cell>
        </row>
        <row r="21">
          <cell r="A21" t="str">
            <v>Soma (NE)</v>
          </cell>
          <cell r="B21">
            <v>18851549.036000002</v>
          </cell>
          <cell r="C21">
            <v>7626.324933889493</v>
          </cell>
          <cell r="D21">
            <v>1475604.77</v>
          </cell>
          <cell r="E21">
            <v>169058.3</v>
          </cell>
          <cell r="F21">
            <v>1652289.3949338896</v>
          </cell>
        </row>
        <row r="22">
          <cell r="A22" t="str">
            <v>DF</v>
          </cell>
          <cell r="B22">
            <v>3993633.9599999995</v>
          </cell>
          <cell r="C22">
            <v>6386.4969091312641</v>
          </cell>
          <cell r="D22">
            <v>312601.65000000002</v>
          </cell>
          <cell r="E22">
            <v>35814.400000000001</v>
          </cell>
          <cell r="F22">
            <v>354802.54690913128</v>
          </cell>
        </row>
        <row r="23">
          <cell r="A23" t="str">
            <v>GO</v>
          </cell>
          <cell r="B23">
            <v>4630274.75</v>
          </cell>
          <cell r="C23">
            <v>1789.9222503485112</v>
          </cell>
          <cell r="D23">
            <v>362434.7</v>
          </cell>
          <cell r="E23">
            <v>41523.72</v>
          </cell>
          <cell r="F23">
            <v>405748.34225034853</v>
          </cell>
        </row>
        <row r="24">
          <cell r="A24" t="str">
            <v>MS</v>
          </cell>
          <cell r="B24">
            <v>3271733.81</v>
          </cell>
          <cell r="C24">
            <v>895.07234046172925</v>
          </cell>
          <cell r="D24">
            <v>256094.92</v>
          </cell>
          <cell r="E24">
            <v>29340.49</v>
          </cell>
          <cell r="F24">
            <v>286330.48234046175</v>
          </cell>
        </row>
        <row r="25">
          <cell r="A25" t="str">
            <v>MT</v>
          </cell>
          <cell r="B25">
            <v>4472583.3719999995</v>
          </cell>
          <cell r="C25">
            <v>1919.1075869036363</v>
          </cell>
          <cell r="D25">
            <v>350091.41</v>
          </cell>
          <cell r="E25">
            <v>40109.56</v>
          </cell>
          <cell r="F25">
            <v>392120.07758690359</v>
          </cell>
        </row>
        <row r="26">
          <cell r="A26" t="str">
            <v>Soma (CO)</v>
          </cell>
          <cell r="B26">
            <v>16368225.891999999</v>
          </cell>
          <cell r="C26">
            <v>10990.599086845141</v>
          </cell>
          <cell r="D26">
            <v>1281222.6800000002</v>
          </cell>
          <cell r="E26">
            <v>146788.18</v>
          </cell>
          <cell r="F26">
            <v>1439001.4590868452</v>
          </cell>
        </row>
        <row r="27">
          <cell r="A27" t="str">
            <v>ES</v>
          </cell>
          <cell r="B27">
            <v>3137923.5380000002</v>
          </cell>
          <cell r="C27">
            <v>1417.0817792467783</v>
          </cell>
          <cell r="D27">
            <v>245620.93</v>
          </cell>
          <cell r="E27">
            <v>28140.5</v>
          </cell>
          <cell r="F27">
            <v>275178.51177924674</v>
          </cell>
        </row>
        <row r="28">
          <cell r="A28" t="str">
            <v>MG</v>
          </cell>
          <cell r="B28">
            <v>11451285.126</v>
          </cell>
          <cell r="C28">
            <v>8538.50101487746</v>
          </cell>
          <cell r="D28">
            <v>896349.2</v>
          </cell>
          <cell r="E28">
            <v>102693.67</v>
          </cell>
          <cell r="F28">
            <v>1007581.3710148775</v>
          </cell>
        </row>
        <row r="29">
          <cell r="A29" t="str">
            <v>RJ</v>
          </cell>
          <cell r="B29">
            <v>12378289.412</v>
          </cell>
          <cell r="C29">
            <v>16367.8582362047</v>
          </cell>
          <cell r="D29">
            <v>968910.45</v>
          </cell>
          <cell r="E29">
            <v>111006.93</v>
          </cell>
          <cell r="F29">
            <v>1096285.2382362047</v>
          </cell>
        </row>
        <row r="30">
          <cell r="A30" t="str">
            <v>SP</v>
          </cell>
          <cell r="B30">
            <v>54658046.024000004</v>
          </cell>
          <cell r="C30">
            <v>44919.398042656663</v>
          </cell>
          <cell r="D30">
            <v>4278357.87</v>
          </cell>
          <cell r="E30">
            <v>490166.43</v>
          </cell>
          <cell r="F30">
            <v>4813443.6980426563</v>
          </cell>
        </row>
        <row r="31">
          <cell r="A31" t="str">
            <v>Soma (SE)</v>
          </cell>
          <cell r="B31">
            <v>81625544.100000009</v>
          </cell>
          <cell r="C31">
            <v>71242.839072985604</v>
          </cell>
          <cell r="D31">
            <v>6389238.4500000002</v>
          </cell>
          <cell r="E31">
            <v>732007.54</v>
          </cell>
          <cell r="F31">
            <v>7192488.8290729858</v>
          </cell>
        </row>
        <row r="32">
          <cell r="A32" t="str">
            <v>PR</v>
          </cell>
          <cell r="B32">
            <v>11604275.961999999</v>
          </cell>
          <cell r="C32">
            <v>5825.5621197303753</v>
          </cell>
          <cell r="D32">
            <v>908324.56</v>
          </cell>
          <cell r="E32">
            <v>104065.68</v>
          </cell>
          <cell r="F32">
            <v>1018215.8021197305</v>
          </cell>
        </row>
        <row r="33">
          <cell r="A33" t="str">
            <v>RS</v>
          </cell>
          <cell r="B33">
            <v>15038687.568000002</v>
          </cell>
          <cell r="C33">
            <v>5538.8022811333849</v>
          </cell>
          <cell r="D33">
            <v>1177153.08</v>
          </cell>
          <cell r="E33">
            <v>134865.04</v>
          </cell>
          <cell r="F33">
            <v>1317556.9222811335</v>
          </cell>
        </row>
        <row r="34">
          <cell r="A34" t="str">
            <v>SC</v>
          </cell>
          <cell r="B34">
            <v>9996964.7720000017</v>
          </cell>
          <cell r="C34">
            <v>4158.1874093056567</v>
          </cell>
          <cell r="D34">
            <v>782512.29</v>
          </cell>
          <cell r="E34">
            <v>89651.51</v>
          </cell>
          <cell r="F34">
            <v>876321.98740930576</v>
          </cell>
        </row>
        <row r="35">
          <cell r="A35" t="str">
            <v>Soma (S)</v>
          </cell>
          <cell r="B35">
            <v>36639928.302000001</v>
          </cell>
          <cell r="C35">
            <v>15522.551810169418</v>
          </cell>
          <cell r="D35">
            <v>2867989.93</v>
          </cell>
          <cell r="E35">
            <v>328582.24</v>
          </cell>
          <cell r="F35">
            <v>3212094.7218101695</v>
          </cell>
        </row>
        <row r="36">
          <cell r="A36" t="str">
            <v>Soma CAU/UF</v>
          </cell>
          <cell r="B36">
            <v>160350371.81599998</v>
          </cell>
          <cell r="C36">
            <v>107071.64</v>
          </cell>
          <cell r="D36">
            <v>12551423.360200001</v>
          </cell>
          <cell r="E36">
            <v>1438001.82</v>
          </cell>
          <cell r="F36">
            <v>14096496.820200002</v>
          </cell>
        </row>
        <row r="37">
          <cell r="A37" t="str">
            <v xml:space="preserve"> CAU/BR </v>
          </cell>
          <cell r="B37">
            <v>40087592.954000004</v>
          </cell>
          <cell r="C37">
            <v>0</v>
          </cell>
          <cell r="D37">
            <v>3137855.84</v>
          </cell>
          <cell r="E37">
            <v>359500.46</v>
          </cell>
          <cell r="F37">
            <v>3497356.3</v>
          </cell>
        </row>
        <row r="38">
          <cell r="A38" t="str">
            <v>TOTAL</v>
          </cell>
          <cell r="B38">
            <v>200437964.76999998</v>
          </cell>
          <cell r="C38">
            <v>107071.64</v>
          </cell>
          <cell r="D38">
            <v>15689279.200200001</v>
          </cell>
          <cell r="E38">
            <v>1797502.28</v>
          </cell>
          <cell r="F38">
            <v>17593853.120200001</v>
          </cell>
        </row>
      </sheetData>
      <sheetData sheetId="14" refreshError="1"/>
      <sheetData sheetId="15" refreshError="1"/>
      <sheetData sheetId="16">
        <row r="10">
          <cell r="A10" t="str">
            <v>TO</v>
          </cell>
          <cell r="C10">
            <v>5193.9456658119079</v>
          </cell>
        </row>
        <row r="11">
          <cell r="A11" t="str">
            <v>Soma (N)</v>
          </cell>
          <cell r="C11">
            <v>5193.9456658119079</v>
          </cell>
        </row>
        <row r="12">
          <cell r="A12" t="str">
            <v>AL</v>
          </cell>
          <cell r="C12">
            <v>0</v>
          </cell>
        </row>
        <row r="13">
          <cell r="A13" t="str">
            <v>CE</v>
          </cell>
          <cell r="C13">
            <v>17423.81414516392</v>
          </cell>
        </row>
        <row r="14">
          <cell r="A14" t="str">
            <v>MA</v>
          </cell>
          <cell r="C14">
            <v>0</v>
          </cell>
        </row>
        <row r="15">
          <cell r="A15" t="str">
            <v>PB</v>
          </cell>
          <cell r="C15">
            <v>15265.447867322171</v>
          </cell>
        </row>
        <row r="16">
          <cell r="A16" t="str">
            <v>PE</v>
          </cell>
          <cell r="C16">
            <v>0</v>
          </cell>
        </row>
        <row r="17">
          <cell r="A17" t="str">
            <v>PI</v>
          </cell>
          <cell r="C17">
            <v>0</v>
          </cell>
        </row>
        <row r="18">
          <cell r="A18" t="str">
            <v>RN</v>
          </cell>
          <cell r="C18">
            <v>0</v>
          </cell>
        </row>
        <row r="19">
          <cell r="A19" t="str">
            <v>SE</v>
          </cell>
          <cell r="C19">
            <v>8095.1841845333583</v>
          </cell>
        </row>
        <row r="20">
          <cell r="A20" t="str">
            <v>Soma (NE)</v>
          </cell>
          <cell r="C20">
            <v>40784.446197019446</v>
          </cell>
        </row>
        <row r="21">
          <cell r="A21" t="str">
            <v>DF</v>
          </cell>
          <cell r="C21">
            <v>0</v>
          </cell>
        </row>
        <row r="22">
          <cell r="A22" t="str">
            <v>GO</v>
          </cell>
          <cell r="C22">
            <v>0</v>
          </cell>
        </row>
        <row r="23">
          <cell r="A23" t="str">
            <v>MS</v>
          </cell>
          <cell r="C23">
            <v>0</v>
          </cell>
        </row>
        <row r="24">
          <cell r="A24" t="str">
            <v>MT</v>
          </cell>
          <cell r="C24">
            <v>0</v>
          </cell>
        </row>
        <row r="25">
          <cell r="A25" t="str">
            <v>Soma (CO)</v>
          </cell>
          <cell r="C25">
            <v>0</v>
          </cell>
        </row>
        <row r="26">
          <cell r="A26" t="str">
            <v>ES</v>
          </cell>
          <cell r="C26">
            <v>0</v>
          </cell>
        </row>
        <row r="27">
          <cell r="A27" t="str">
            <v>MG</v>
          </cell>
          <cell r="C27">
            <v>0</v>
          </cell>
        </row>
        <row r="28">
          <cell r="A28" t="str">
            <v>RJ</v>
          </cell>
          <cell r="C28">
            <v>157897.52974945167</v>
          </cell>
        </row>
      </sheetData>
      <sheetData sheetId="17" refreshError="1"/>
      <sheetData sheetId="18">
        <row r="3">
          <cell r="A3" t="str">
            <v>AC</v>
          </cell>
          <cell r="B3">
            <v>10273.946515360003</v>
          </cell>
          <cell r="C3">
            <v>12626.988988380002</v>
          </cell>
          <cell r="D3">
            <v>2525.3977976760007</v>
          </cell>
        </row>
        <row r="4">
          <cell r="A4" t="str">
            <v>AM</v>
          </cell>
          <cell r="B4">
            <v>22947.530154450003</v>
          </cell>
          <cell r="C4">
            <v>28043.709373550002</v>
          </cell>
          <cell r="D4">
            <v>5608.741874710001</v>
          </cell>
        </row>
        <row r="5">
          <cell r="A5" t="str">
            <v>AP</v>
          </cell>
          <cell r="B5">
            <v>11167.568300680001</v>
          </cell>
          <cell r="C5">
            <v>13844.908558260004</v>
          </cell>
          <cell r="D5">
            <v>2768.9817116520007</v>
          </cell>
        </row>
        <row r="6">
          <cell r="A6" t="str">
            <v>PA</v>
          </cell>
          <cell r="B6">
            <v>32012.009496720006</v>
          </cell>
          <cell r="C6">
            <v>39362.573664050004</v>
          </cell>
          <cell r="D6">
            <v>7872.5147328100011</v>
          </cell>
        </row>
        <row r="7">
          <cell r="A7" t="str">
            <v xml:space="preserve">RO </v>
          </cell>
          <cell r="B7">
            <v>30055.276262000007</v>
          </cell>
          <cell r="C7">
            <v>28965.655895670003</v>
          </cell>
          <cell r="D7">
            <v>5793.1311791340013</v>
          </cell>
        </row>
        <row r="8">
          <cell r="A8" t="str">
            <v>RR</v>
          </cell>
          <cell r="B8">
            <v>3201.8552060000006</v>
          </cell>
          <cell r="C8">
            <v>3678.6778762500012</v>
          </cell>
          <cell r="D8">
            <v>735.73557525000024</v>
          </cell>
        </row>
        <row r="9">
          <cell r="A9" t="str">
            <v>TO</v>
          </cell>
          <cell r="B9">
            <v>15478.551646360003</v>
          </cell>
          <cell r="C9">
            <v>16706.353031810002</v>
          </cell>
          <cell r="D9">
            <v>3341.2706063620008</v>
          </cell>
        </row>
        <row r="10">
          <cell r="A10" t="str">
            <v>Soma (N)</v>
          </cell>
          <cell r="B10">
            <v>125136.73758157004</v>
          </cell>
          <cell r="C10">
            <v>143228.86738797001</v>
          </cell>
          <cell r="D10">
            <v>28645.773477594004</v>
          </cell>
        </row>
        <row r="11">
          <cell r="A11" t="str">
            <v>AL</v>
          </cell>
          <cell r="B11">
            <v>24653.017609880008</v>
          </cell>
          <cell r="C11">
            <v>29867.25615003</v>
          </cell>
          <cell r="D11">
            <v>5973.4512300060005</v>
          </cell>
        </row>
        <row r="12">
          <cell r="A12" t="str">
            <v>BA</v>
          </cell>
          <cell r="B12">
            <v>51714.570028000002</v>
          </cell>
          <cell r="C12">
            <v>67545.173877739988</v>
          </cell>
          <cell r="D12">
            <v>13509.034775547998</v>
          </cell>
        </row>
        <row r="13">
          <cell r="A13" t="str">
            <v>CE</v>
          </cell>
          <cell r="B13">
            <v>31191.999608000009</v>
          </cell>
          <cell r="C13">
            <v>44469.674799159999</v>
          </cell>
          <cell r="D13">
            <v>8893.9349598320005</v>
          </cell>
        </row>
        <row r="14">
          <cell r="A14" t="str">
            <v>MA</v>
          </cell>
          <cell r="B14">
            <v>15425.545366000002</v>
          </cell>
          <cell r="C14">
            <v>20239.625253120004</v>
          </cell>
          <cell r="D14">
            <v>4047.925050624001</v>
          </cell>
        </row>
        <row r="15">
          <cell r="A15" t="str">
            <v>PB</v>
          </cell>
          <cell r="B15">
            <v>33239.418734280007</v>
          </cell>
          <cell r="C15">
            <v>42986.176298259998</v>
          </cell>
          <cell r="D15">
            <v>8597.2352596519995</v>
          </cell>
        </row>
        <row r="16">
          <cell r="A16" t="str">
            <v>PE</v>
          </cell>
          <cell r="B16">
            <v>53804.788313320008</v>
          </cell>
          <cell r="C16">
            <v>68513.337999470008</v>
          </cell>
          <cell r="D16">
            <v>13702.667599894003</v>
          </cell>
        </row>
        <row r="17">
          <cell r="A17" t="str">
            <v>PI</v>
          </cell>
          <cell r="B17">
            <v>11533.63673</v>
          </cell>
          <cell r="C17">
            <v>16466.59531868</v>
          </cell>
          <cell r="D17">
            <v>3293.3190637360003</v>
          </cell>
        </row>
        <row r="18">
          <cell r="A18" t="str">
            <v>RN</v>
          </cell>
          <cell r="B18">
            <v>30959.995155320004</v>
          </cell>
          <cell r="C18">
            <v>37237.140392530004</v>
          </cell>
          <cell r="D18">
            <v>7447.4280785060009</v>
          </cell>
        </row>
        <row r="19">
          <cell r="A19" t="str">
            <v>SE</v>
          </cell>
          <cell r="B19">
            <v>22335.928703440008</v>
          </cell>
          <cell r="C19">
            <v>22133.907884139997</v>
          </cell>
          <cell r="D19">
            <v>4426.7815768279997</v>
          </cell>
        </row>
        <row r="20">
          <cell r="A20" t="str">
            <v>Soma (NE)</v>
          </cell>
          <cell r="B20">
            <v>274858.90024824004</v>
          </cell>
          <cell r="C20">
            <v>349458.88797312998</v>
          </cell>
          <cell r="D20">
            <v>69891.777594626008</v>
          </cell>
        </row>
        <row r="21">
          <cell r="A21" t="str">
            <v>DF</v>
          </cell>
          <cell r="B21">
            <v>69949.862541680006</v>
          </cell>
          <cell r="C21">
            <v>74430.443598549988</v>
          </cell>
          <cell r="D21">
            <v>14886.088719709998</v>
          </cell>
        </row>
        <row r="22">
          <cell r="A22" t="str">
            <v>GO</v>
          </cell>
          <cell r="B22">
            <v>95109.689942520024</v>
          </cell>
          <cell r="C22">
            <v>101222.83244787999</v>
          </cell>
          <cell r="D22">
            <v>20244.566489575998</v>
          </cell>
        </row>
        <row r="23">
          <cell r="A23" t="str">
            <v>MS</v>
          </cell>
          <cell r="B23">
            <v>66082.205218920019</v>
          </cell>
          <cell r="C23">
            <v>70943.464147790015</v>
          </cell>
          <cell r="D23">
            <v>14188.692829558004</v>
          </cell>
        </row>
        <row r="24">
          <cell r="A24" t="str">
            <v>MT</v>
          </cell>
          <cell r="B24">
            <v>90660.765789000026</v>
          </cell>
          <cell r="C24">
            <v>92696.869262139982</v>
          </cell>
          <cell r="D24">
            <v>18539.373852427998</v>
          </cell>
        </row>
        <row r="25">
          <cell r="A25" t="str">
            <v>Soma (CO)</v>
          </cell>
          <cell r="B25">
            <v>321802.52349212009</v>
          </cell>
          <cell r="C25">
            <v>339293.60945635999</v>
          </cell>
          <cell r="D25">
            <v>67858.721891271998</v>
          </cell>
        </row>
        <row r="26">
          <cell r="A26" t="str">
            <v>ES</v>
          </cell>
          <cell r="B26">
            <v>53915.499520079997</v>
          </cell>
          <cell r="C26">
            <v>59986.848617150019</v>
          </cell>
          <cell r="D26">
            <v>11997.369723430005</v>
          </cell>
        </row>
        <row r="27">
          <cell r="A27" t="str">
            <v>MG</v>
          </cell>
          <cell r="B27">
            <v>220423.00919759995</v>
          </cell>
          <cell r="C27">
            <v>238732.60702122003</v>
          </cell>
          <cell r="D27">
            <v>47746.521404244006</v>
          </cell>
        </row>
        <row r="28">
          <cell r="A28" t="str">
            <v>RJ</v>
          </cell>
          <cell r="B28">
            <v>151303.79888580006</v>
          </cell>
          <cell r="C28">
            <v>194237.56202981004</v>
          </cell>
          <cell r="D28">
            <v>38847.512405962007</v>
          </cell>
        </row>
        <row r="29">
          <cell r="A29" t="str">
            <v>SP</v>
          </cell>
          <cell r="B29">
            <v>806720.69195300003</v>
          </cell>
          <cell r="C29">
            <v>971258.49588963017</v>
          </cell>
          <cell r="D29">
            <v>194251.69917792606</v>
          </cell>
        </row>
        <row r="30">
          <cell r="A30" t="str">
            <v>Soma (SE)</v>
          </cell>
          <cell r="B30">
            <v>1232362.99955648</v>
          </cell>
          <cell r="C30">
            <v>1464215.5135578103</v>
          </cell>
          <cell r="D30">
            <v>292843.10271156207</v>
          </cell>
        </row>
        <row r="31">
          <cell r="A31" t="str">
            <v>PR</v>
          </cell>
          <cell r="B31">
            <v>266324.62000135204</v>
          </cell>
          <cell r="C31">
            <v>277880.01639801008</v>
          </cell>
          <cell r="D31">
            <v>55576.003279602017</v>
          </cell>
        </row>
        <row r="32">
          <cell r="A32" t="str">
            <v>RS</v>
          </cell>
          <cell r="B32">
            <v>288444.07268600015</v>
          </cell>
          <cell r="C32">
            <v>330970.34471033013</v>
          </cell>
          <cell r="D32">
            <v>66194.068942066035</v>
          </cell>
        </row>
        <row r="33">
          <cell r="A33" t="str">
            <v>SC</v>
          </cell>
          <cell r="B33">
            <v>197522.77843672005</v>
          </cell>
          <cell r="C33">
            <v>205803.09975992001</v>
          </cell>
          <cell r="D33">
            <v>41160.619951984001</v>
          </cell>
        </row>
        <row r="34">
          <cell r="A34" t="str">
            <v>Soma (S)</v>
          </cell>
          <cell r="B34">
            <v>752291.47112407221</v>
          </cell>
          <cell r="C34">
            <v>814653.46086826024</v>
          </cell>
          <cell r="D34">
            <v>162930.69217365206</v>
          </cell>
        </row>
        <row r="35">
          <cell r="A35" t="str">
            <v>Soma CAU/UF</v>
          </cell>
          <cell r="B35">
            <v>2706452.6320024827</v>
          </cell>
          <cell r="C35">
            <v>3110850.3392435308</v>
          </cell>
          <cell r="D35">
            <v>622170.06784870615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nstrativos 2020"/>
      <sheetName val="Demonstrativos (2)"/>
    </sheetNames>
    <sheetDataSet>
      <sheetData sheetId="0">
        <row r="6">
          <cell r="A6" t="str">
            <v>AC</v>
          </cell>
          <cell r="B6">
            <v>978773.19</v>
          </cell>
          <cell r="C6">
            <v>0</v>
          </cell>
          <cell r="D6">
            <v>811356.82</v>
          </cell>
          <cell r="E6">
            <v>0</v>
          </cell>
          <cell r="F6">
            <v>1084650.1100000001</v>
          </cell>
          <cell r="G6">
            <v>903622.42</v>
          </cell>
          <cell r="H6">
            <v>949922.82</v>
          </cell>
          <cell r="I6">
            <v>126023.94</v>
          </cell>
          <cell r="J6">
            <v>62435.71</v>
          </cell>
          <cell r="K6">
            <v>0</v>
          </cell>
          <cell r="L6">
            <v>1013511.05</v>
          </cell>
          <cell r="M6">
            <v>574550.11</v>
          </cell>
          <cell r="N6">
            <v>732116.46</v>
          </cell>
          <cell r="O6">
            <v>1010905.87</v>
          </cell>
          <cell r="P6">
            <v>990905.87</v>
          </cell>
          <cell r="Q6">
            <v>505048.81</v>
          </cell>
          <cell r="R6">
            <v>30055.47</v>
          </cell>
          <cell r="S6">
            <v>0</v>
          </cell>
          <cell r="T6">
            <v>0</v>
          </cell>
          <cell r="U6">
            <v>167416.37</v>
          </cell>
          <cell r="V6">
            <v>197471.83999999997</v>
          </cell>
          <cell r="W6">
            <v>167416.37</v>
          </cell>
          <cell r="X6">
            <v>181027.69000000006</v>
          </cell>
          <cell r="Y6">
            <v>669680.75</v>
          </cell>
        </row>
        <row r="7">
          <cell r="A7" t="str">
            <v>AL</v>
          </cell>
          <cell r="B7">
            <v>1232952.55</v>
          </cell>
          <cell r="C7">
            <v>0</v>
          </cell>
          <cell r="D7">
            <v>1020468.41</v>
          </cell>
          <cell r="E7">
            <v>688</v>
          </cell>
          <cell r="F7">
            <v>1527298.6</v>
          </cell>
          <cell r="G7">
            <v>1108782.44</v>
          </cell>
          <cell r="H7">
            <v>1287698.23</v>
          </cell>
          <cell r="I7">
            <v>760473.78</v>
          </cell>
          <cell r="J7">
            <v>42830.42</v>
          </cell>
          <cell r="K7">
            <v>0</v>
          </cell>
          <cell r="L7">
            <v>2005341.5899999999</v>
          </cell>
          <cell r="M7">
            <v>326613.36</v>
          </cell>
          <cell r="N7">
            <v>562393.9</v>
          </cell>
          <cell r="O7">
            <v>1171655.42</v>
          </cell>
          <cell r="P7">
            <v>1166655.42</v>
          </cell>
          <cell r="Q7">
            <v>622829.93000000005</v>
          </cell>
          <cell r="R7">
            <v>0</v>
          </cell>
          <cell r="S7">
            <v>60000</v>
          </cell>
          <cell r="T7">
            <v>0</v>
          </cell>
          <cell r="U7">
            <v>211796.14</v>
          </cell>
          <cell r="V7">
            <v>211796.14</v>
          </cell>
          <cell r="W7">
            <v>212484.14</v>
          </cell>
          <cell r="X7">
            <v>418516.16000000015</v>
          </cell>
          <cell r="Y7">
            <v>459563.48000000004</v>
          </cell>
        </row>
        <row r="8">
          <cell r="A8" t="str">
            <v>AM</v>
          </cell>
          <cell r="B8">
            <v>1241396.67</v>
          </cell>
          <cell r="C8">
            <v>0</v>
          </cell>
          <cell r="D8">
            <v>956882.46</v>
          </cell>
          <cell r="E8">
            <v>3756.83</v>
          </cell>
          <cell r="F8">
            <v>1463185.74</v>
          </cell>
          <cell r="G8">
            <v>1072854.67</v>
          </cell>
          <cell r="H8">
            <v>1723675.64</v>
          </cell>
          <cell r="I8">
            <v>212206.62</v>
          </cell>
          <cell r="J8">
            <v>75196.09</v>
          </cell>
          <cell r="K8">
            <v>0</v>
          </cell>
          <cell r="L8">
            <v>1860686.17</v>
          </cell>
          <cell r="M8">
            <v>853165.82</v>
          </cell>
          <cell r="N8">
            <v>1059255.3700000001</v>
          </cell>
          <cell r="O8">
            <v>1068946.6200000001</v>
          </cell>
          <cell r="P8">
            <v>1059146.6200000001</v>
          </cell>
          <cell r="Q8">
            <v>619869.86</v>
          </cell>
          <cell r="R8">
            <v>0</v>
          </cell>
          <cell r="S8">
            <v>0</v>
          </cell>
          <cell r="T8">
            <v>0</v>
          </cell>
          <cell r="U8">
            <v>280757.38</v>
          </cell>
          <cell r="V8">
            <v>280757.38</v>
          </cell>
          <cell r="W8">
            <v>284514.20999999996</v>
          </cell>
          <cell r="X8">
            <v>390331.07000000007</v>
          </cell>
          <cell r="Y8">
            <v>984059.28000000014</v>
          </cell>
        </row>
        <row r="9">
          <cell r="A9" t="str">
            <v>AP</v>
          </cell>
          <cell r="B9">
            <v>1038921.88</v>
          </cell>
          <cell r="C9">
            <v>0</v>
          </cell>
          <cell r="D9">
            <v>785057.71</v>
          </cell>
          <cell r="E9">
            <v>0</v>
          </cell>
          <cell r="F9">
            <v>1223891.3799999999</v>
          </cell>
          <cell r="G9">
            <v>826987.88</v>
          </cell>
          <cell r="H9">
            <v>1202391.98</v>
          </cell>
          <cell r="I9">
            <v>600585.04</v>
          </cell>
          <cell r="J9">
            <v>59267.76</v>
          </cell>
          <cell r="K9">
            <v>0</v>
          </cell>
          <cell r="L9">
            <v>1743709.26</v>
          </cell>
          <cell r="M9">
            <v>652916.73</v>
          </cell>
          <cell r="N9">
            <v>889023.08</v>
          </cell>
          <cell r="O9">
            <v>1000166.43</v>
          </cell>
          <cell r="P9">
            <v>988166.43</v>
          </cell>
          <cell r="Q9">
            <v>534649.97</v>
          </cell>
          <cell r="R9">
            <v>14809.21</v>
          </cell>
          <cell r="S9">
            <v>0</v>
          </cell>
          <cell r="T9">
            <v>0</v>
          </cell>
          <cell r="U9">
            <v>253864.17000000004</v>
          </cell>
          <cell r="V9">
            <v>268673.38000000012</v>
          </cell>
          <cell r="W9">
            <v>253864.17000000004</v>
          </cell>
          <cell r="X9">
            <v>396903.49999999988</v>
          </cell>
          <cell r="Y9">
            <v>829755.32</v>
          </cell>
        </row>
        <row r="10">
          <cell r="A10" t="str">
            <v>BA</v>
          </cell>
          <cell r="B10">
            <v>3454832.83</v>
          </cell>
          <cell r="C10">
            <v>0</v>
          </cell>
          <cell r="D10">
            <v>2151451.59</v>
          </cell>
          <cell r="E10">
            <v>15148</v>
          </cell>
          <cell r="F10">
            <v>4257378.78</v>
          </cell>
          <cell r="G10">
            <v>2466338.5</v>
          </cell>
          <cell r="H10">
            <v>8150127.0899999999</v>
          </cell>
          <cell r="I10">
            <v>357324.03</v>
          </cell>
          <cell r="J10">
            <v>289864.38</v>
          </cell>
          <cell r="K10">
            <v>0</v>
          </cell>
          <cell r="L10">
            <v>8217586.7400000002</v>
          </cell>
          <cell r="M10">
            <v>5137764.32</v>
          </cell>
          <cell r="N10">
            <v>6656763.6900000004</v>
          </cell>
          <cell r="O10">
            <v>2866289.87</v>
          </cell>
          <cell r="P10">
            <v>2836289.87</v>
          </cell>
          <cell r="Q10">
            <v>1594503.58</v>
          </cell>
          <cell r="R10">
            <v>0</v>
          </cell>
          <cell r="S10">
            <v>51922.5</v>
          </cell>
          <cell r="T10">
            <v>0</v>
          </cell>
          <cell r="U10">
            <v>1288233.2400000002</v>
          </cell>
          <cell r="V10">
            <v>1288233.2400000002</v>
          </cell>
          <cell r="W10">
            <v>1303381.2400000002</v>
          </cell>
          <cell r="X10">
            <v>1791040.2800000003</v>
          </cell>
          <cell r="Y10">
            <v>6314976.8100000005</v>
          </cell>
        </row>
        <row r="11">
          <cell r="A11" t="str">
            <v>CE</v>
          </cell>
          <cell r="B11">
            <v>2050345.81</v>
          </cell>
          <cell r="C11">
            <v>0</v>
          </cell>
          <cell r="D11">
            <v>1793009.97</v>
          </cell>
          <cell r="E11">
            <v>33292.07</v>
          </cell>
          <cell r="F11">
            <v>2215731.67</v>
          </cell>
          <cell r="G11">
            <v>1648539.46</v>
          </cell>
          <cell r="H11">
            <v>2445257.73</v>
          </cell>
          <cell r="I11">
            <v>158622.21</v>
          </cell>
          <cell r="J11">
            <v>185592.41</v>
          </cell>
          <cell r="K11">
            <v>2051.8000000000002</v>
          </cell>
          <cell r="L11">
            <v>2416235.73</v>
          </cell>
          <cell r="M11">
            <v>1215480.8400000001</v>
          </cell>
          <cell r="N11">
            <v>1578097.27</v>
          </cell>
          <cell r="O11">
            <v>2025319.23</v>
          </cell>
          <cell r="P11">
            <v>2044266.58</v>
          </cell>
          <cell r="Q11">
            <v>1226756.6000000001</v>
          </cell>
          <cell r="R11">
            <v>0</v>
          </cell>
          <cell r="S11">
            <v>205100</v>
          </cell>
          <cell r="T11">
            <v>105</v>
          </cell>
          <cell r="U11">
            <v>224043.77000000002</v>
          </cell>
          <cell r="V11">
            <v>224043.77000000002</v>
          </cell>
          <cell r="W11">
            <v>257335.84000000008</v>
          </cell>
          <cell r="X11">
            <v>567192.21</v>
          </cell>
          <cell r="Y11">
            <v>1187299.8600000001</v>
          </cell>
        </row>
        <row r="12">
          <cell r="A12" t="str">
            <v>DF</v>
          </cell>
          <cell r="B12">
            <v>3530642.54</v>
          </cell>
          <cell r="C12">
            <v>0</v>
          </cell>
          <cell r="D12">
            <v>2961158.13</v>
          </cell>
          <cell r="E12">
            <v>994956.11</v>
          </cell>
          <cell r="F12">
            <v>4292084.75</v>
          </cell>
          <cell r="G12">
            <v>3596089.73</v>
          </cell>
          <cell r="H12">
            <v>2846742.21</v>
          </cell>
          <cell r="I12">
            <v>1882602.73</v>
          </cell>
          <cell r="J12">
            <v>302714.06</v>
          </cell>
          <cell r="K12">
            <v>0</v>
          </cell>
          <cell r="L12">
            <v>4422630.88</v>
          </cell>
          <cell r="M12">
            <v>1861351</v>
          </cell>
          <cell r="N12">
            <v>1697822.2</v>
          </cell>
          <cell r="O12">
            <v>3211385.33</v>
          </cell>
          <cell r="P12">
            <v>3249106.63</v>
          </cell>
          <cell r="Q12">
            <v>1847377.09</v>
          </cell>
          <cell r="R12">
            <v>0</v>
          </cell>
          <cell r="S12">
            <v>374404.28</v>
          </cell>
          <cell r="T12">
            <v>0</v>
          </cell>
          <cell r="U12">
            <v>-425471.69999999972</v>
          </cell>
          <cell r="V12">
            <v>-425471.69999999972</v>
          </cell>
          <cell r="W12">
            <v>569484.41000000015</v>
          </cell>
          <cell r="X12">
            <v>695995.02</v>
          </cell>
          <cell r="Y12">
            <v>1020703.8599999999</v>
          </cell>
        </row>
        <row r="13">
          <cell r="A13" t="str">
            <v>ES</v>
          </cell>
          <cell r="B13">
            <v>2592986.4300000002</v>
          </cell>
          <cell r="C13">
            <v>0</v>
          </cell>
          <cell r="D13">
            <v>2016598.02</v>
          </cell>
          <cell r="E13">
            <v>8434</v>
          </cell>
          <cell r="F13">
            <v>2838894.52</v>
          </cell>
          <cell r="G13">
            <v>2157568.39</v>
          </cell>
          <cell r="H13">
            <v>2849086.05</v>
          </cell>
          <cell r="I13">
            <v>233413.04</v>
          </cell>
          <cell r="J13">
            <v>237456.77</v>
          </cell>
          <cell r="K13">
            <v>0</v>
          </cell>
          <cell r="L13">
            <v>2845042.32</v>
          </cell>
          <cell r="M13">
            <v>1744928.28</v>
          </cell>
          <cell r="N13">
            <v>2343872.7599999998</v>
          </cell>
          <cell r="O13">
            <v>2491483.12</v>
          </cell>
          <cell r="P13">
            <v>2456483.12</v>
          </cell>
          <cell r="Q13">
            <v>1323989.18</v>
          </cell>
          <cell r="R13">
            <v>0</v>
          </cell>
          <cell r="S13">
            <v>21233.34</v>
          </cell>
          <cell r="T13">
            <v>0</v>
          </cell>
          <cell r="U13">
            <v>567954.41000000015</v>
          </cell>
          <cell r="V13">
            <v>567954.41000000015</v>
          </cell>
          <cell r="W13">
            <v>576388.41000000015</v>
          </cell>
          <cell r="X13">
            <v>681326.12999999989</v>
          </cell>
          <cell r="Y13">
            <v>2085182.6499999997</v>
          </cell>
        </row>
        <row r="14">
          <cell r="A14" t="str">
            <v>GO</v>
          </cell>
          <cell r="B14">
            <v>4002082.27</v>
          </cell>
          <cell r="C14">
            <v>0</v>
          </cell>
          <cell r="D14">
            <v>2823433.91</v>
          </cell>
          <cell r="E14">
            <v>58369.63</v>
          </cell>
          <cell r="F14">
            <v>4551799.74</v>
          </cell>
          <cell r="G14">
            <v>3252818.05</v>
          </cell>
          <cell r="H14">
            <v>3787031.29</v>
          </cell>
          <cell r="I14">
            <v>2329825.85</v>
          </cell>
          <cell r="J14">
            <v>302075.14</v>
          </cell>
          <cell r="K14">
            <v>10392.209999999999</v>
          </cell>
          <cell r="L14">
            <v>5804389.79</v>
          </cell>
          <cell r="M14">
            <v>1189699</v>
          </cell>
          <cell r="N14">
            <v>2472301.44</v>
          </cell>
          <cell r="O14">
            <v>3296036</v>
          </cell>
          <cell r="P14">
            <v>3295636</v>
          </cell>
          <cell r="Q14">
            <v>1863190.03</v>
          </cell>
          <cell r="R14">
            <v>0</v>
          </cell>
          <cell r="S14">
            <v>154314.5</v>
          </cell>
          <cell r="T14">
            <v>0</v>
          </cell>
          <cell r="U14">
            <v>1120278.73</v>
          </cell>
          <cell r="V14">
            <v>1120278.73</v>
          </cell>
          <cell r="W14">
            <v>1178648.3599999999</v>
          </cell>
          <cell r="X14">
            <v>1298981.6900000004</v>
          </cell>
          <cell r="Y14">
            <v>2015911.7999999998</v>
          </cell>
        </row>
        <row r="15">
          <cell r="A15" t="str">
            <v>MA</v>
          </cell>
          <cell r="B15">
            <v>1212982.17</v>
          </cell>
          <cell r="C15">
            <v>0</v>
          </cell>
          <cell r="D15">
            <v>1052036.28</v>
          </cell>
          <cell r="E15">
            <v>13520</v>
          </cell>
          <cell r="F15">
            <v>1495133.16</v>
          </cell>
          <cell r="G15">
            <v>1304445.54</v>
          </cell>
          <cell r="H15">
            <v>646735.44999999995</v>
          </cell>
          <cell r="I15">
            <v>370288.29</v>
          </cell>
          <cell r="J15">
            <v>129228.68</v>
          </cell>
          <cell r="K15">
            <v>0</v>
          </cell>
          <cell r="L15">
            <v>887795.05999999994</v>
          </cell>
          <cell r="M15">
            <v>48589.91</v>
          </cell>
          <cell r="N15">
            <v>196547.11</v>
          </cell>
          <cell r="O15">
            <v>1148553.8600000001</v>
          </cell>
          <cell r="P15">
            <v>1126766.3500000001</v>
          </cell>
          <cell r="Q15">
            <v>667917.18000000005</v>
          </cell>
          <cell r="R15">
            <v>0</v>
          </cell>
          <cell r="S15">
            <v>0</v>
          </cell>
          <cell r="T15">
            <v>0</v>
          </cell>
          <cell r="U15">
            <v>147425.8899999999</v>
          </cell>
          <cell r="V15">
            <v>147425.8899999999</v>
          </cell>
          <cell r="W15">
            <v>160945.8899999999</v>
          </cell>
          <cell r="X15">
            <v>190687.61999999988</v>
          </cell>
          <cell r="Y15">
            <v>67318.429999999993</v>
          </cell>
        </row>
        <row r="16">
          <cell r="A16" t="str">
            <v>MG</v>
          </cell>
          <cell r="B16">
            <v>10326854</v>
          </cell>
          <cell r="C16">
            <v>0</v>
          </cell>
          <cell r="D16">
            <v>7006836.8099999996</v>
          </cell>
          <cell r="E16">
            <v>1699</v>
          </cell>
          <cell r="F16">
            <v>11477778.560000001</v>
          </cell>
          <cell r="G16">
            <v>7718927.0300000003</v>
          </cell>
          <cell r="H16">
            <v>13794536.65</v>
          </cell>
          <cell r="I16">
            <v>217015.83</v>
          </cell>
          <cell r="J16">
            <v>770508.4</v>
          </cell>
          <cell r="K16">
            <v>65350</v>
          </cell>
          <cell r="L16">
            <v>13175694.08</v>
          </cell>
          <cell r="M16">
            <v>6765524.3099999996</v>
          </cell>
          <cell r="N16">
            <v>10061787.939999999</v>
          </cell>
          <cell r="O16">
            <v>9279185.9800000004</v>
          </cell>
          <cell r="P16">
            <v>9174154.8800000008</v>
          </cell>
          <cell r="Q16">
            <v>4292388.7</v>
          </cell>
          <cell r="R16">
            <v>0</v>
          </cell>
          <cell r="S16">
            <v>0</v>
          </cell>
          <cell r="T16">
            <v>0</v>
          </cell>
          <cell r="U16">
            <v>3318318.1900000004</v>
          </cell>
          <cell r="V16">
            <v>3318318.1900000004</v>
          </cell>
          <cell r="W16">
            <v>3320017.1900000004</v>
          </cell>
          <cell r="X16">
            <v>3758851.5300000003</v>
          </cell>
          <cell r="Y16">
            <v>9291279.5399999991</v>
          </cell>
        </row>
        <row r="17">
          <cell r="A17" t="str">
            <v>MS</v>
          </cell>
          <cell r="B17">
            <v>2718177.3</v>
          </cell>
          <cell r="C17">
            <v>0</v>
          </cell>
          <cell r="D17">
            <v>2281383.7000000002</v>
          </cell>
          <cell r="E17">
            <v>20566.400000000001</v>
          </cell>
          <cell r="F17">
            <v>3341133.51</v>
          </cell>
          <cell r="G17">
            <v>2802841.46</v>
          </cell>
          <cell r="H17">
            <v>2083168.26</v>
          </cell>
          <cell r="I17">
            <v>655993.38</v>
          </cell>
          <cell r="J17">
            <v>307016.51</v>
          </cell>
          <cell r="K17">
            <v>0</v>
          </cell>
          <cell r="L17">
            <v>2432145.13</v>
          </cell>
          <cell r="M17">
            <v>586710.06000000006</v>
          </cell>
          <cell r="N17">
            <v>1044183.59</v>
          </cell>
          <cell r="O17">
            <v>2429192.9900000002</v>
          </cell>
          <cell r="P17">
            <v>2470932.46</v>
          </cell>
          <cell r="Q17">
            <v>1169315.46</v>
          </cell>
          <cell r="R17">
            <v>0</v>
          </cell>
          <cell r="S17">
            <v>21386.51</v>
          </cell>
          <cell r="T17">
            <v>0</v>
          </cell>
          <cell r="U17">
            <v>416227.19999999972</v>
          </cell>
          <cell r="V17">
            <v>416227.19999999972</v>
          </cell>
          <cell r="W17">
            <v>436793.59999999963</v>
          </cell>
          <cell r="X17">
            <v>538292.04999999981</v>
          </cell>
          <cell r="Y17">
            <v>715780.57</v>
          </cell>
        </row>
        <row r="18">
          <cell r="A18" t="str">
            <v>MT</v>
          </cell>
          <cell r="B18">
            <v>3708941.44</v>
          </cell>
          <cell r="C18">
            <v>0</v>
          </cell>
          <cell r="D18">
            <v>2601941.2200000002</v>
          </cell>
          <cell r="E18">
            <v>68837.17</v>
          </cell>
          <cell r="F18">
            <v>4120554.01</v>
          </cell>
          <cell r="G18">
            <v>2878371.66</v>
          </cell>
          <cell r="H18">
            <v>2974045.01</v>
          </cell>
          <cell r="I18">
            <v>1849318.15</v>
          </cell>
          <cell r="J18">
            <v>117686.52</v>
          </cell>
          <cell r="K18">
            <v>162630.94</v>
          </cell>
          <cell r="L18">
            <v>4543045.7</v>
          </cell>
          <cell r="M18">
            <v>967982.22</v>
          </cell>
          <cell r="N18">
            <v>2003094.07</v>
          </cell>
          <cell r="O18">
            <v>3424511.65</v>
          </cell>
          <cell r="P18">
            <v>3600943.06</v>
          </cell>
          <cell r="Q18">
            <v>1304745.25</v>
          </cell>
          <cell r="R18">
            <v>0</v>
          </cell>
          <cell r="S18">
            <v>48434</v>
          </cell>
          <cell r="T18">
            <v>0</v>
          </cell>
          <cell r="U18">
            <v>1038163.0499999998</v>
          </cell>
          <cell r="V18">
            <v>1038163.0499999998</v>
          </cell>
          <cell r="W18">
            <v>1107000.2199999997</v>
          </cell>
          <cell r="X18">
            <v>1242182.3499999996</v>
          </cell>
          <cell r="Y18">
            <v>1836973.55</v>
          </cell>
        </row>
        <row r="19">
          <cell r="A19" t="str">
            <v>PA</v>
          </cell>
          <cell r="B19">
            <v>1639966.33</v>
          </cell>
          <cell r="C19">
            <v>0</v>
          </cell>
          <cell r="D19">
            <v>1241333.3</v>
          </cell>
          <cell r="E19">
            <v>19692.7</v>
          </cell>
          <cell r="F19">
            <v>2193025.38</v>
          </cell>
          <cell r="G19">
            <v>1720990.3</v>
          </cell>
          <cell r="H19">
            <v>2451115.16</v>
          </cell>
          <cell r="I19">
            <v>1044025.74</v>
          </cell>
          <cell r="J19">
            <v>113897.14</v>
          </cell>
          <cell r="K19">
            <v>0</v>
          </cell>
          <cell r="L19">
            <v>3381243.76</v>
          </cell>
          <cell r="M19">
            <v>1043434.65</v>
          </cell>
          <cell r="N19">
            <v>1427496.1</v>
          </cell>
          <cell r="O19">
            <v>1299067.47</v>
          </cell>
          <cell r="P19">
            <v>1299067.47</v>
          </cell>
          <cell r="Q19">
            <v>760806.02</v>
          </cell>
          <cell r="R19">
            <v>0</v>
          </cell>
          <cell r="S19">
            <v>0</v>
          </cell>
          <cell r="T19">
            <v>0</v>
          </cell>
          <cell r="U19">
            <v>378940.33000000007</v>
          </cell>
          <cell r="V19">
            <v>378940.33000000007</v>
          </cell>
          <cell r="W19">
            <v>398633.03</v>
          </cell>
          <cell r="X19">
            <v>472035.07999999984</v>
          </cell>
          <cell r="Y19">
            <v>1313598.9600000002</v>
          </cell>
        </row>
        <row r="20">
          <cell r="A20" t="str">
            <v>PB</v>
          </cell>
          <cell r="B20">
            <v>1738806.61</v>
          </cell>
          <cell r="C20">
            <v>0</v>
          </cell>
          <cell r="D20">
            <v>1268888.1100000001</v>
          </cell>
          <cell r="E20">
            <v>13740</v>
          </cell>
          <cell r="F20">
            <v>2147388.5299999998</v>
          </cell>
          <cell r="G20">
            <v>1309772.3600000001</v>
          </cell>
          <cell r="H20">
            <v>2266273.1</v>
          </cell>
          <cell r="I20">
            <v>78678.87</v>
          </cell>
          <cell r="J20">
            <v>89650.74</v>
          </cell>
          <cell r="K20">
            <v>15000</v>
          </cell>
          <cell r="L20">
            <v>2240301.23</v>
          </cell>
          <cell r="M20">
            <v>922378.88</v>
          </cell>
          <cell r="N20">
            <v>1378135.26</v>
          </cell>
          <cell r="O20">
            <v>1232272.78</v>
          </cell>
          <cell r="P20">
            <v>1422651.66</v>
          </cell>
          <cell r="Q20">
            <v>842664.59</v>
          </cell>
          <cell r="R20">
            <v>0</v>
          </cell>
          <cell r="S20">
            <v>0</v>
          </cell>
          <cell r="T20">
            <v>0</v>
          </cell>
          <cell r="U20">
            <v>456178.5</v>
          </cell>
          <cell r="V20">
            <v>456178.5</v>
          </cell>
          <cell r="W20">
            <v>469918.5</v>
          </cell>
          <cell r="X20">
            <v>837616.16999999969</v>
          </cell>
          <cell r="Y20">
            <v>1288484.52</v>
          </cell>
        </row>
        <row r="21">
          <cell r="A21" t="str">
            <v>PE</v>
          </cell>
          <cell r="B21">
            <v>2943446.82</v>
          </cell>
          <cell r="C21">
            <v>0</v>
          </cell>
          <cell r="D21">
            <v>2613657.85</v>
          </cell>
          <cell r="E21">
            <v>0</v>
          </cell>
          <cell r="F21">
            <v>3147576.8</v>
          </cell>
          <cell r="G21">
            <v>2800473.4</v>
          </cell>
          <cell r="H21">
            <v>2341240.9500000002</v>
          </cell>
          <cell r="I21">
            <v>200633.49</v>
          </cell>
          <cell r="J21">
            <v>330011.31</v>
          </cell>
          <cell r="K21">
            <v>0</v>
          </cell>
          <cell r="L21">
            <v>2211863.13</v>
          </cell>
          <cell r="M21">
            <v>793889.42</v>
          </cell>
          <cell r="N21">
            <v>1111398.71</v>
          </cell>
          <cell r="O21">
            <v>2846692.76</v>
          </cell>
          <cell r="P21">
            <v>2846692.76</v>
          </cell>
          <cell r="Q21">
            <v>1425738.55</v>
          </cell>
          <cell r="R21">
            <v>0</v>
          </cell>
          <cell r="S21">
            <v>0</v>
          </cell>
          <cell r="T21">
            <v>0</v>
          </cell>
          <cell r="U21">
            <v>329788.96999999974</v>
          </cell>
          <cell r="V21">
            <v>329788.96999999974</v>
          </cell>
          <cell r="W21">
            <v>329788.96999999974</v>
          </cell>
          <cell r="X21">
            <v>347103.39999999991</v>
          </cell>
          <cell r="Y21">
            <v>781387.39999999991</v>
          </cell>
        </row>
        <row r="22">
          <cell r="A22" t="str">
            <v>PI</v>
          </cell>
          <cell r="B22">
            <v>1079212.19</v>
          </cell>
          <cell r="C22">
            <v>0</v>
          </cell>
          <cell r="D22">
            <v>949433.08</v>
          </cell>
          <cell r="E22">
            <v>0</v>
          </cell>
          <cell r="F22">
            <v>1251040.42</v>
          </cell>
          <cell r="G22">
            <v>1085098.58</v>
          </cell>
          <cell r="H22">
            <v>499880.94</v>
          </cell>
          <cell r="I22">
            <v>223313.72</v>
          </cell>
          <cell r="J22">
            <v>96582.95</v>
          </cell>
          <cell r="K22">
            <v>0</v>
          </cell>
          <cell r="L22">
            <v>626611.71</v>
          </cell>
          <cell r="M22">
            <v>69920.56</v>
          </cell>
          <cell r="N22">
            <v>198763.41</v>
          </cell>
          <cell r="O22">
            <v>967998.82</v>
          </cell>
          <cell r="P22">
            <v>967998.82</v>
          </cell>
          <cell r="Q22">
            <v>636026.77</v>
          </cell>
          <cell r="R22">
            <v>6734.37</v>
          </cell>
          <cell r="S22">
            <v>0</v>
          </cell>
          <cell r="T22">
            <v>0</v>
          </cell>
          <cell r="U22">
            <v>129779.10999999999</v>
          </cell>
          <cell r="V22">
            <v>136513.4800000001</v>
          </cell>
          <cell r="W22">
            <v>129779.10999999999</v>
          </cell>
          <cell r="X22">
            <v>165941.83999999985</v>
          </cell>
          <cell r="Y22">
            <v>102180.46</v>
          </cell>
        </row>
        <row r="23">
          <cell r="A23" t="str">
            <v>PR</v>
          </cell>
          <cell r="B23">
            <v>11440515.41</v>
          </cell>
          <cell r="C23">
            <v>0</v>
          </cell>
          <cell r="D23">
            <v>8533386.6500000004</v>
          </cell>
          <cell r="E23">
            <v>68167.009999999995</v>
          </cell>
          <cell r="F23">
            <v>12720743</v>
          </cell>
          <cell r="G23">
            <v>9510350.8699999992</v>
          </cell>
          <cell r="H23">
            <v>17684062.649999999</v>
          </cell>
          <cell r="I23">
            <v>5929496.5700000003</v>
          </cell>
          <cell r="J23">
            <v>998855.31</v>
          </cell>
          <cell r="K23">
            <v>0</v>
          </cell>
          <cell r="L23">
            <v>22614703.91</v>
          </cell>
          <cell r="M23">
            <v>12336999.210000001</v>
          </cell>
          <cell r="N23">
            <v>15075623.26</v>
          </cell>
          <cell r="O23">
            <v>10305550.449999999</v>
          </cell>
          <cell r="P23">
            <v>10305550.449999999</v>
          </cell>
          <cell r="Q23">
            <v>4927779.68</v>
          </cell>
          <cell r="R23">
            <v>0</v>
          </cell>
          <cell r="S23">
            <v>185618.9</v>
          </cell>
          <cell r="T23">
            <v>13000</v>
          </cell>
          <cell r="U23">
            <v>2838961.75</v>
          </cell>
          <cell r="V23">
            <v>2838961.75</v>
          </cell>
          <cell r="W23">
            <v>2907128.76</v>
          </cell>
          <cell r="X23">
            <v>3210392.1300000008</v>
          </cell>
          <cell r="Y23">
            <v>13878149.049999999</v>
          </cell>
        </row>
        <row r="24">
          <cell r="A24" t="str">
            <v>RJ</v>
          </cell>
          <cell r="B24">
            <v>10251251.6</v>
          </cell>
          <cell r="C24">
            <v>0</v>
          </cell>
          <cell r="D24">
            <v>9505178.7200000007</v>
          </cell>
          <cell r="E24">
            <v>1509.21</v>
          </cell>
          <cell r="F24">
            <v>13164815.32</v>
          </cell>
          <cell r="G24">
            <v>9980989.7799999993</v>
          </cell>
          <cell r="H24">
            <v>11648752.300000001</v>
          </cell>
          <cell r="I24">
            <v>10417776.130000001</v>
          </cell>
          <cell r="J24">
            <v>1472931.88</v>
          </cell>
          <cell r="K24">
            <v>61933.11</v>
          </cell>
          <cell r="L24">
            <v>20531663.440000001</v>
          </cell>
          <cell r="M24">
            <v>7479123.2300000004</v>
          </cell>
          <cell r="N24">
            <v>7415886.79</v>
          </cell>
          <cell r="O24">
            <v>8780322.0099999998</v>
          </cell>
          <cell r="P24">
            <v>10203112.85</v>
          </cell>
          <cell r="Q24">
            <v>5924389.2800000003</v>
          </cell>
          <cell r="R24">
            <v>0</v>
          </cell>
          <cell r="S24">
            <v>0</v>
          </cell>
          <cell r="T24">
            <v>0</v>
          </cell>
          <cell r="U24">
            <v>744563.66999999806</v>
          </cell>
          <cell r="V24">
            <v>744563.66999999806</v>
          </cell>
          <cell r="W24">
            <v>746072.87999999896</v>
          </cell>
          <cell r="X24">
            <v>3183825.540000001</v>
          </cell>
          <cell r="Y24">
            <v>5942954.9100000001</v>
          </cell>
        </row>
        <row r="25">
          <cell r="A25" t="str">
            <v>RN</v>
          </cell>
          <cell r="B25">
            <v>1570186.73</v>
          </cell>
          <cell r="C25">
            <v>0</v>
          </cell>
          <cell r="D25">
            <v>1272751.75</v>
          </cell>
          <cell r="E25">
            <v>8143.44</v>
          </cell>
          <cell r="F25">
            <v>1895977.86</v>
          </cell>
          <cell r="G25">
            <v>1310507.01</v>
          </cell>
          <cell r="H25">
            <v>2125444.2000000002</v>
          </cell>
          <cell r="I25">
            <v>847440.98</v>
          </cell>
          <cell r="J25">
            <v>138451.01</v>
          </cell>
          <cell r="K25">
            <v>0</v>
          </cell>
          <cell r="L25">
            <v>2834434.17</v>
          </cell>
          <cell r="M25">
            <v>1018193.05</v>
          </cell>
          <cell r="N25">
            <v>1323412.1299999999</v>
          </cell>
          <cell r="O25">
            <v>1403515.82</v>
          </cell>
          <cell r="P25">
            <v>1380144.66</v>
          </cell>
          <cell r="Q25">
            <v>831400.59</v>
          </cell>
          <cell r="R25">
            <v>0</v>
          </cell>
          <cell r="S25">
            <v>56408.21</v>
          </cell>
          <cell r="T25">
            <v>2560.13</v>
          </cell>
          <cell r="U25">
            <v>289291.54000000004</v>
          </cell>
          <cell r="V25">
            <v>289291.54000000004</v>
          </cell>
          <cell r="W25">
            <v>297434.98</v>
          </cell>
          <cell r="X25">
            <v>585470.85000000009</v>
          </cell>
          <cell r="Y25">
            <v>1125992.78</v>
          </cell>
        </row>
        <row r="26">
          <cell r="A26" t="str">
            <v>RO</v>
          </cell>
          <cell r="B26">
            <v>1242378.4099999999</v>
          </cell>
          <cell r="C26">
            <v>0</v>
          </cell>
          <cell r="D26">
            <v>846642.24</v>
          </cell>
          <cell r="E26">
            <v>1900</v>
          </cell>
          <cell r="F26">
            <v>1463396.24</v>
          </cell>
          <cell r="G26">
            <v>1008843.94</v>
          </cell>
          <cell r="H26">
            <v>1422708.22</v>
          </cell>
          <cell r="I26">
            <v>301353.78999999998</v>
          </cell>
          <cell r="J26">
            <v>94551.72</v>
          </cell>
          <cell r="K26">
            <v>0</v>
          </cell>
          <cell r="L26">
            <v>1629510.29</v>
          </cell>
          <cell r="M26">
            <v>918275.65</v>
          </cell>
          <cell r="N26">
            <v>1301979.6100000001</v>
          </cell>
          <cell r="O26">
            <v>1077197.1599999999</v>
          </cell>
          <cell r="P26">
            <v>1151893.01</v>
          </cell>
          <cell r="Q26">
            <v>531767.51</v>
          </cell>
          <cell r="R26">
            <v>660.52</v>
          </cell>
          <cell r="S26">
            <v>0</v>
          </cell>
          <cell r="T26">
            <v>0</v>
          </cell>
          <cell r="U26">
            <v>393836.16999999993</v>
          </cell>
          <cell r="V26">
            <v>394496.68999999994</v>
          </cell>
          <cell r="W26">
            <v>395736.16999999993</v>
          </cell>
          <cell r="X26">
            <v>454552.30000000005</v>
          </cell>
          <cell r="Y26">
            <v>1207427.8900000001</v>
          </cell>
        </row>
        <row r="27">
          <cell r="A27" t="str">
            <v>RR</v>
          </cell>
          <cell r="B27">
            <v>858801.16</v>
          </cell>
          <cell r="C27">
            <v>0</v>
          </cell>
          <cell r="D27">
            <v>824621.06</v>
          </cell>
          <cell r="E27">
            <v>8800</v>
          </cell>
          <cell r="F27">
            <v>911143.59</v>
          </cell>
          <cell r="G27">
            <v>830923.37</v>
          </cell>
          <cell r="H27">
            <v>401286.5</v>
          </cell>
          <cell r="I27">
            <v>49006.64</v>
          </cell>
          <cell r="J27">
            <v>70234.350000000006</v>
          </cell>
          <cell r="K27">
            <v>0</v>
          </cell>
          <cell r="L27">
            <v>380058.79</v>
          </cell>
          <cell r="M27">
            <v>281022.99</v>
          </cell>
          <cell r="N27">
            <v>315564.21999999997</v>
          </cell>
          <cell r="O27">
            <v>1036779.4</v>
          </cell>
          <cell r="P27">
            <v>1036779.4</v>
          </cell>
          <cell r="Q27">
            <v>531060.80000000005</v>
          </cell>
          <cell r="R27">
            <v>46758.89</v>
          </cell>
          <cell r="S27">
            <v>0</v>
          </cell>
          <cell r="T27">
            <v>0</v>
          </cell>
          <cell r="U27">
            <v>25380.099999999977</v>
          </cell>
          <cell r="V27">
            <v>72138.989999999991</v>
          </cell>
          <cell r="W27">
            <v>34180.099999999977</v>
          </cell>
          <cell r="X27">
            <v>80220.219999999972</v>
          </cell>
          <cell r="Y27">
            <v>245329.86999999997</v>
          </cell>
        </row>
        <row r="28">
          <cell r="A28" t="str">
            <v>RS</v>
          </cell>
          <cell r="B28">
            <v>13407244.949999999</v>
          </cell>
          <cell r="C28">
            <v>0</v>
          </cell>
          <cell r="D28">
            <v>12064206.93</v>
          </cell>
          <cell r="E28">
            <v>137888.46</v>
          </cell>
          <cell r="F28">
            <v>15281360.35</v>
          </cell>
          <cell r="G28">
            <v>15047915.880000001</v>
          </cell>
          <cell r="H28">
            <v>23462217.460000001</v>
          </cell>
          <cell r="I28">
            <v>6154102.5999999996</v>
          </cell>
          <cell r="J28">
            <v>1627390.73</v>
          </cell>
          <cell r="K28">
            <v>65444.77</v>
          </cell>
          <cell r="L28">
            <v>27923484.559999999</v>
          </cell>
          <cell r="M28">
            <v>19270935.75</v>
          </cell>
          <cell r="N28">
            <v>20414293.493000001</v>
          </cell>
          <cell r="O28">
            <v>11746175.550000001</v>
          </cell>
          <cell r="P28">
            <v>13731728.550000001</v>
          </cell>
          <cell r="Q28">
            <v>7099682.5</v>
          </cell>
          <cell r="R28">
            <v>0</v>
          </cell>
          <cell r="S28">
            <v>178863.85</v>
          </cell>
          <cell r="T28">
            <v>720</v>
          </cell>
          <cell r="U28">
            <v>1205149.5599999987</v>
          </cell>
          <cell r="V28">
            <v>1205149.5599999987</v>
          </cell>
          <cell r="W28">
            <v>1343038.0199999996</v>
          </cell>
          <cell r="X28">
            <v>233444.46999999881</v>
          </cell>
          <cell r="Y28">
            <v>18607318.912999999</v>
          </cell>
        </row>
        <row r="29">
          <cell r="A29" t="str">
            <v>SC</v>
          </cell>
          <cell r="B29">
            <v>8299894.4699999997</v>
          </cell>
          <cell r="C29">
            <v>0</v>
          </cell>
          <cell r="D29">
            <v>6450602.8200000003</v>
          </cell>
          <cell r="E29">
            <v>75668.929999999993</v>
          </cell>
          <cell r="F29">
            <v>9603263.0299999993</v>
          </cell>
          <cell r="G29">
            <v>7454324.6900000004</v>
          </cell>
          <cell r="H29">
            <v>11761116.57</v>
          </cell>
          <cell r="I29">
            <v>384488.69</v>
          </cell>
          <cell r="J29">
            <v>550086.86</v>
          </cell>
          <cell r="K29">
            <v>3549.04</v>
          </cell>
          <cell r="L29">
            <v>11591969.359999999</v>
          </cell>
          <cell r="M29">
            <v>8042080.9299999997</v>
          </cell>
          <cell r="N29">
            <v>9383465.4800000004</v>
          </cell>
          <cell r="O29">
            <v>7666697.2199999997</v>
          </cell>
          <cell r="P29">
            <v>7602891.4500000002</v>
          </cell>
          <cell r="Q29">
            <v>4180962.19</v>
          </cell>
          <cell r="R29">
            <v>0</v>
          </cell>
          <cell r="S29">
            <v>133721.14000000001</v>
          </cell>
          <cell r="T29">
            <v>7119</v>
          </cell>
          <cell r="U29">
            <v>1773622.7199999997</v>
          </cell>
          <cell r="V29">
            <v>1773622.7199999997</v>
          </cell>
          <cell r="W29">
            <v>1849291.6499999994</v>
          </cell>
          <cell r="X29">
            <v>2148938.3399999989</v>
          </cell>
          <cell r="Y29">
            <v>8692538.4800000004</v>
          </cell>
        </row>
        <row r="30">
          <cell r="A30" t="str">
            <v>SE</v>
          </cell>
          <cell r="B30">
            <v>1160030.76</v>
          </cell>
          <cell r="C30">
            <v>0</v>
          </cell>
          <cell r="D30">
            <v>932841.53</v>
          </cell>
          <cell r="E30">
            <v>0</v>
          </cell>
          <cell r="F30">
            <v>1283829.73</v>
          </cell>
          <cell r="G30">
            <v>1015731.92</v>
          </cell>
          <cell r="H30">
            <v>1251466.07</v>
          </cell>
          <cell r="I30">
            <v>56335.040000000001</v>
          </cell>
          <cell r="J30">
            <v>77361.62</v>
          </cell>
          <cell r="K30">
            <v>0</v>
          </cell>
          <cell r="L30">
            <v>1230439.49</v>
          </cell>
          <cell r="M30">
            <v>642120.63</v>
          </cell>
          <cell r="N30">
            <v>855918.17</v>
          </cell>
          <cell r="O30">
            <v>875713.67</v>
          </cell>
          <cell r="P30">
            <v>950591.9</v>
          </cell>
          <cell r="Q30">
            <v>599729.43000000005</v>
          </cell>
          <cell r="R30">
            <v>2126.87</v>
          </cell>
          <cell r="S30">
            <v>0</v>
          </cell>
          <cell r="T30">
            <v>0</v>
          </cell>
          <cell r="U30">
            <v>227189.22999999998</v>
          </cell>
          <cell r="V30">
            <v>229316.10000000009</v>
          </cell>
          <cell r="W30">
            <v>227189.22999999998</v>
          </cell>
          <cell r="X30">
            <v>268097.80999999994</v>
          </cell>
          <cell r="Y30">
            <v>778556.55</v>
          </cell>
        </row>
        <row r="31">
          <cell r="A31" t="str">
            <v>SP</v>
          </cell>
          <cell r="B31">
            <v>47047479.229999997</v>
          </cell>
          <cell r="C31">
            <v>0</v>
          </cell>
          <cell r="D31">
            <v>33607488.43</v>
          </cell>
          <cell r="E31">
            <v>991855.95</v>
          </cell>
          <cell r="F31">
            <v>52820102.479999997</v>
          </cell>
          <cell r="G31">
            <v>41670623.32</v>
          </cell>
          <cell r="H31">
            <v>57578483.619999997</v>
          </cell>
          <cell r="I31">
            <v>42079472.009999998</v>
          </cell>
          <cell r="J31">
            <v>3930734.12</v>
          </cell>
          <cell r="K31">
            <v>795366</v>
          </cell>
          <cell r="L31">
            <v>94931855.510000005</v>
          </cell>
          <cell r="M31">
            <v>32993124.210000001</v>
          </cell>
          <cell r="N31">
            <v>42699542.170000002</v>
          </cell>
          <cell r="O31">
            <v>40072219</v>
          </cell>
          <cell r="P31">
            <v>46171987.649999999</v>
          </cell>
          <cell r="Q31">
            <v>17665082.030000001</v>
          </cell>
          <cell r="R31">
            <v>0</v>
          </cell>
          <cell r="S31">
            <v>0</v>
          </cell>
          <cell r="T31">
            <v>0</v>
          </cell>
          <cell r="U31">
            <v>12448134.849999994</v>
          </cell>
          <cell r="V31">
            <v>12448134.849999994</v>
          </cell>
          <cell r="W31">
            <v>13439990.799999997</v>
          </cell>
          <cell r="X31">
            <v>11149479.159999996</v>
          </cell>
          <cell r="Y31">
            <v>38768808.050000004</v>
          </cell>
        </row>
        <row r="32">
          <cell r="A32" t="str">
            <v>TO</v>
          </cell>
          <cell r="B32">
            <v>1035888.75</v>
          </cell>
          <cell r="C32">
            <v>0</v>
          </cell>
          <cell r="D32">
            <v>929466.22</v>
          </cell>
          <cell r="E32">
            <v>7102.48</v>
          </cell>
          <cell r="F32">
            <v>1145130.82</v>
          </cell>
          <cell r="G32">
            <v>955427.64</v>
          </cell>
          <cell r="H32">
            <v>1209869.93</v>
          </cell>
          <cell r="I32">
            <v>404904.9</v>
          </cell>
          <cell r="J32">
            <v>83470.73</v>
          </cell>
          <cell r="K32">
            <v>0</v>
          </cell>
          <cell r="L32">
            <v>1531304.1</v>
          </cell>
          <cell r="M32">
            <v>844913.31</v>
          </cell>
          <cell r="N32">
            <v>947560.52</v>
          </cell>
          <cell r="O32">
            <v>1036653.31</v>
          </cell>
          <cell r="P32">
            <v>1036653.31</v>
          </cell>
          <cell r="Q32">
            <v>629052.67000000004</v>
          </cell>
          <cell r="R32">
            <v>31566.85</v>
          </cell>
          <cell r="S32">
            <v>214.54</v>
          </cell>
          <cell r="T32">
            <v>0</v>
          </cell>
          <cell r="U32">
            <v>99320.050000000047</v>
          </cell>
          <cell r="V32">
            <v>130886.90000000014</v>
          </cell>
          <cell r="W32">
            <v>106422.53000000003</v>
          </cell>
          <cell r="X32">
            <v>189703.18000000005</v>
          </cell>
          <cell r="Y32">
            <v>863875.25</v>
          </cell>
        </row>
      </sheetData>
      <sheetData sheetId="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A5664"/>
  </sheetPr>
  <dimension ref="A1:Y10"/>
  <sheetViews>
    <sheetView showGridLines="0" zoomScale="160" zoomScaleNormal="160" workbookViewId="0">
      <selection activeCell="A4" sqref="A4"/>
    </sheetView>
  </sheetViews>
  <sheetFormatPr defaultColWidth="0" defaultRowHeight="15.75" zeroHeight="1"/>
  <cols>
    <col min="1" max="1" width="126.28515625" style="3" customWidth="1"/>
    <col min="2" max="2" width="9.140625" style="2" hidden="1" customWidth="1"/>
    <col min="3" max="25" width="0" style="2" hidden="1" customWidth="1"/>
    <col min="26" max="16384" width="9.140625" style="2" hidden="1"/>
  </cols>
  <sheetData>
    <row r="1" spans="1:17" ht="16.5" thickBot="1">
      <c r="A1" s="13" t="s">
        <v>179</v>
      </c>
    </row>
    <row r="2" spans="1:17" ht="39.75" customHeight="1" thickBot="1">
      <c r="A2" s="14" t="s">
        <v>180</v>
      </c>
    </row>
    <row r="3" spans="1:17" ht="39.75" customHeight="1" thickBot="1">
      <c r="A3" s="67" t="s">
        <v>320</v>
      </c>
    </row>
    <row r="4" spans="1:17" ht="39.75" customHeight="1" thickBot="1">
      <c r="A4" s="15" t="s">
        <v>330</v>
      </c>
    </row>
    <row r="5" spans="1:17" ht="39.75" customHeight="1" thickBot="1">
      <c r="A5" s="15" t="s">
        <v>331</v>
      </c>
    </row>
    <row r="6" spans="1:17" ht="39.75" customHeight="1" thickBot="1">
      <c r="A6" s="15" t="s">
        <v>332</v>
      </c>
    </row>
    <row r="7" spans="1:17" ht="39.75" customHeight="1" thickBot="1">
      <c r="A7" s="15" t="s">
        <v>333</v>
      </c>
    </row>
    <row r="8" spans="1:17" ht="57.75" customHeight="1" thickBot="1">
      <c r="A8" s="14" t="s">
        <v>334</v>
      </c>
    </row>
    <row r="9" spans="1:17" ht="36" customHeight="1" thickBot="1">
      <c r="A9" s="16" t="s">
        <v>335</v>
      </c>
    </row>
    <row r="10" spans="1:17" ht="42" customHeight="1" thickBot="1">
      <c r="A10" s="14" t="s">
        <v>336</v>
      </c>
      <c r="E10" s="1"/>
      <c r="F10" s="1"/>
      <c r="G10" s="1"/>
      <c r="H10" s="1"/>
      <c r="I10" s="1"/>
      <c r="J10" s="1"/>
      <c r="K10" s="1"/>
      <c r="L10" s="1"/>
      <c r="M10" s="1"/>
      <c r="N10" s="1"/>
      <c r="O10" s="1"/>
      <c r="P10" s="1"/>
      <c r="Q10" s="1"/>
    </row>
  </sheetData>
  <sheetProtection algorithmName="SHA-512" hashValue="AhDW+6duKyjw0CdaT7TgQvZBoVcI1oM06/dvscv7QvX+i5hyn92EYecOsh28SVljFKScaYlengaZpCN7y1bvpg==" saltValue="tA4xXdcw4/094EWa1YIrHg==" spinCount="100000" sheet="1" objects="1" scenarios="1"/>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87323-A13C-4A5E-A32B-3A25E0E47ABE}">
  <dimension ref="A1:AP991"/>
  <sheetViews>
    <sheetView view="pageBreakPreview" topLeftCell="A7" zoomScale="44" zoomScaleNormal="44" zoomScaleSheetLayoutView="44"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351</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12</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12" customFormat="1" ht="105">
      <c r="A9" s="200">
        <v>12</v>
      </c>
      <c r="B9" s="181" t="s">
        <v>472</v>
      </c>
      <c r="C9" s="181" t="s">
        <v>94</v>
      </c>
      <c r="D9" s="182">
        <v>250252.83</v>
      </c>
      <c r="E9" s="182">
        <v>106706.2</v>
      </c>
      <c r="F9" s="182">
        <v>139978.9</v>
      </c>
      <c r="G9" s="179">
        <f t="shared" ref="G9" si="0">E9+F9</f>
        <v>246685.09999999998</v>
      </c>
      <c r="H9" s="180">
        <f t="shared" ref="H9:H10" si="1">IFERROR(G9/D9*100-100,0)</f>
        <v>-1.4256502114281915</v>
      </c>
      <c r="I9" s="182"/>
      <c r="J9" s="183">
        <f t="shared" ref="J9:J10"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55.5" customHeight="1">
      <c r="A10" s="341" t="s">
        <v>0</v>
      </c>
      <c r="B10" s="334"/>
      <c r="C10" s="334"/>
      <c r="D10" s="185">
        <f>SUM(D9:D9)</f>
        <v>250252.83</v>
      </c>
      <c r="E10" s="185">
        <f>SUM(E9:E9)</f>
        <v>106706.2</v>
      </c>
      <c r="F10" s="185">
        <f>SUM(F9:F9)</f>
        <v>139978.9</v>
      </c>
      <c r="G10" s="185">
        <f>SUM(G9:G9)</f>
        <v>246685.09999999998</v>
      </c>
      <c r="H10" s="185">
        <f t="shared" si="1"/>
        <v>-1.4256502114281915</v>
      </c>
      <c r="I10" s="185">
        <f>SUM(I9:I9)</f>
        <v>0</v>
      </c>
      <c r="J10" s="185">
        <f t="shared" si="2"/>
        <v>0</v>
      </c>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row>
    <row r="11" spans="1:42" ht="55.5" customHeight="1">
      <c r="A11" s="342"/>
      <c r="B11" s="334"/>
      <c r="C11" s="334"/>
      <c r="D11" s="334"/>
      <c r="E11" s="334"/>
      <c r="F11" s="334"/>
      <c r="G11" s="334"/>
      <c r="H11" s="334"/>
      <c r="I11" s="334"/>
      <c r="J11" s="334"/>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row>
    <row r="12" spans="1:42" ht="55.5" customHeight="1">
      <c r="A12" s="343" t="s">
        <v>178</v>
      </c>
      <c r="B12" s="334"/>
      <c r="C12" s="334"/>
      <c r="D12" s="334"/>
      <c r="E12" s="334"/>
      <c r="F12" s="334"/>
      <c r="G12" s="334"/>
      <c r="H12" s="334"/>
      <c r="I12" s="334"/>
      <c r="J12" s="335"/>
      <c r="K12" s="168"/>
      <c r="L12" s="187"/>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row>
    <row r="13" spans="1:42" ht="199.5" customHeight="1">
      <c r="A13" s="344"/>
      <c r="B13" s="334"/>
      <c r="C13" s="334"/>
      <c r="D13" s="334"/>
      <c r="E13" s="334"/>
      <c r="F13" s="334"/>
      <c r="G13" s="334"/>
      <c r="H13" s="334"/>
      <c r="I13" s="334"/>
      <c r="J13" s="335"/>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188"/>
      <c r="B14" s="188"/>
      <c r="C14" s="188"/>
      <c r="D14" s="188"/>
      <c r="E14" s="188"/>
      <c r="F14" s="188"/>
      <c r="G14" s="188"/>
      <c r="H14" s="188"/>
      <c r="I14" s="188"/>
      <c r="J14" s="18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55.5" customHeight="1">
      <c r="A15" s="343" t="s">
        <v>449</v>
      </c>
      <c r="B15" s="334"/>
      <c r="C15" s="334"/>
      <c r="D15" s="334"/>
      <c r="E15" s="334"/>
      <c r="F15" s="334"/>
      <c r="G15" s="334"/>
      <c r="H15" s="334"/>
      <c r="I15" s="334"/>
      <c r="J15" s="335"/>
      <c r="K15" s="189"/>
      <c r="L15" s="189"/>
      <c r="M15" s="189"/>
      <c r="N15" s="173"/>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223.5" customHeight="1">
      <c r="A16" s="327" t="s">
        <v>450</v>
      </c>
      <c r="B16" s="328"/>
      <c r="C16" s="328"/>
      <c r="D16" s="328"/>
      <c r="E16" s="328"/>
      <c r="F16" s="328"/>
      <c r="G16" s="328"/>
      <c r="H16" s="328"/>
      <c r="I16" s="328"/>
      <c r="J16" s="329"/>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208.5" customHeight="1">
      <c r="A17" s="330"/>
      <c r="B17" s="331"/>
      <c r="C17" s="331"/>
      <c r="D17" s="331"/>
      <c r="E17" s="331"/>
      <c r="F17" s="331"/>
      <c r="G17" s="331"/>
      <c r="H17" s="331"/>
      <c r="I17" s="331"/>
      <c r="J17" s="332"/>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5.5" customHeight="1">
      <c r="A18" s="168"/>
      <c r="B18" s="168"/>
      <c r="C18" s="168"/>
      <c r="D18" s="168"/>
      <c r="E18" s="168"/>
      <c r="F18" s="168"/>
      <c r="G18" s="168"/>
      <c r="H18" s="168"/>
      <c r="I18" s="190"/>
      <c r="J18" s="190"/>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5.5" customHeight="1">
      <c r="A19" s="168"/>
      <c r="B19" s="168"/>
      <c r="C19" s="168"/>
      <c r="D19" s="168"/>
      <c r="E19" s="168"/>
      <c r="F19" s="168"/>
      <c r="G19" s="168"/>
      <c r="H19" s="168"/>
      <c r="I19" s="190"/>
      <c r="J19" s="190"/>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sheetData>
  <mergeCells count="21">
    <mergeCell ref="A1:J1"/>
    <mergeCell ref="A2:J2"/>
    <mergeCell ref="A3:B3"/>
    <mergeCell ref="C3:J3"/>
    <mergeCell ref="A4:B4"/>
    <mergeCell ref="C4:J4"/>
    <mergeCell ref="A16:J17"/>
    <mergeCell ref="A6:C6"/>
    <mergeCell ref="D6:H6"/>
    <mergeCell ref="I6:J6"/>
    <mergeCell ref="A7:C7"/>
    <mergeCell ref="D7:D8"/>
    <mergeCell ref="E7:G7"/>
    <mergeCell ref="H7:H8"/>
    <mergeCell ref="I7:I8"/>
    <mergeCell ref="J7:J8"/>
    <mergeCell ref="A10:C10"/>
    <mergeCell ref="A11:J11"/>
    <mergeCell ref="A12:J12"/>
    <mergeCell ref="A13:J13"/>
    <mergeCell ref="A15:J15"/>
  </mergeCells>
  <dataValidations count="1">
    <dataValidation type="list" allowBlank="1" showErrorMessage="1" sqref="AP8:AP9" xr:uid="{FC8A1301-0329-4A40-A9CE-B7F264C2C0DA}">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BDCD-425A-4117-B290-5A57AB3FD06A}">
  <dimension ref="A1:AP1001"/>
  <sheetViews>
    <sheetView view="pageBreakPreview" topLeftCell="A10" zoomScale="41" zoomScaleNormal="24" zoomScaleSheetLayoutView="41" workbookViewId="0">
      <selection activeCell="K9" sqref="K9"/>
    </sheetView>
  </sheetViews>
  <sheetFormatPr defaultColWidth="14.42578125" defaultRowHeight="15"/>
  <cols>
    <col min="1" max="1" width="36.85546875" style="212" customWidth="1"/>
    <col min="2" max="2" width="126.85546875" style="212" customWidth="1"/>
    <col min="3" max="3" width="31.7109375" style="212" customWidth="1"/>
    <col min="4" max="6" width="27.5703125" style="212" customWidth="1"/>
    <col min="7" max="7" width="27.7109375" style="212" customWidth="1"/>
    <col min="8" max="8" width="20.28515625" style="212" customWidth="1"/>
    <col min="9" max="9" width="27.7109375" style="212" customWidth="1"/>
    <col min="10" max="10" width="27.28515625" style="212" customWidth="1"/>
    <col min="11" max="42" width="36.85546875" style="212" customWidth="1"/>
    <col min="43" max="16384" width="14.42578125" style="21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388</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12</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31.25">
      <c r="A9" s="214">
        <v>8</v>
      </c>
      <c r="B9" s="213" t="s">
        <v>474</v>
      </c>
      <c r="C9" s="202" t="s">
        <v>104</v>
      </c>
      <c r="D9" s="182">
        <v>589000</v>
      </c>
      <c r="E9" s="182">
        <v>189707.61</v>
      </c>
      <c r="F9" s="182">
        <v>385292.39</v>
      </c>
      <c r="G9" s="179">
        <f t="shared" ref="G9:G19" si="0">E9+F9</f>
        <v>575000</v>
      </c>
      <c r="H9" s="180">
        <f t="shared" ref="H9:H20" si="1">IFERROR(G9/D9*100-100,0)</f>
        <v>-2.3769100169779307</v>
      </c>
      <c r="I9" s="182"/>
      <c r="J9" s="183">
        <f t="shared" ref="J9:J20"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78.75">
      <c r="A10" s="214">
        <v>30</v>
      </c>
      <c r="B10" s="202" t="s">
        <v>475</v>
      </c>
      <c r="C10" s="202" t="s">
        <v>97</v>
      </c>
      <c r="D10" s="182">
        <v>0</v>
      </c>
      <c r="E10" s="182"/>
      <c r="F10" s="182">
        <v>0</v>
      </c>
      <c r="G10" s="179">
        <f t="shared" si="0"/>
        <v>0</v>
      </c>
      <c r="H10" s="180">
        <f t="shared" si="1"/>
        <v>0</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ht="131.25">
      <c r="A11" s="214">
        <v>500</v>
      </c>
      <c r="B11" s="202" t="s">
        <v>476</v>
      </c>
      <c r="C11" s="202" t="s">
        <v>104</v>
      </c>
      <c r="D11" s="182">
        <v>5000</v>
      </c>
      <c r="E11" s="182">
        <v>768.31</v>
      </c>
      <c r="F11" s="182">
        <v>4231.6899999999996</v>
      </c>
      <c r="G11" s="179">
        <f t="shared" si="0"/>
        <v>5000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78.75">
      <c r="A12" s="214">
        <v>10</v>
      </c>
      <c r="B12" s="202" t="s">
        <v>477</v>
      </c>
      <c r="C12" s="202" t="s">
        <v>94</v>
      </c>
      <c r="D12" s="182">
        <v>0</v>
      </c>
      <c r="E12" s="182">
        <v>0</v>
      </c>
      <c r="F12" s="182"/>
      <c r="G12" s="179">
        <f t="shared" si="0"/>
        <v>0</v>
      </c>
      <c r="H12" s="180">
        <f t="shared" si="1"/>
        <v>0</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78.75">
      <c r="A13" s="214">
        <v>3</v>
      </c>
      <c r="B13" s="202" t="s">
        <v>478</v>
      </c>
      <c r="C13" s="202" t="s">
        <v>104</v>
      </c>
      <c r="D13" s="182">
        <v>35000</v>
      </c>
      <c r="E13" s="182">
        <v>10527</v>
      </c>
      <c r="F13" s="182">
        <v>29473</v>
      </c>
      <c r="G13" s="179">
        <f t="shared" si="0"/>
        <v>40000</v>
      </c>
      <c r="H13" s="180">
        <f t="shared" si="1"/>
        <v>14.285714285714278</v>
      </c>
      <c r="I13" s="182"/>
      <c r="J13" s="183">
        <f t="shared" si="2"/>
        <v>0</v>
      </c>
      <c r="K13" s="168"/>
      <c r="L13" s="168"/>
      <c r="M13" s="168"/>
      <c r="N13" s="168"/>
      <c r="O13" s="168"/>
      <c r="P13" s="170"/>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52.5">
      <c r="A14" s="214">
        <v>1</v>
      </c>
      <c r="B14" s="202" t="s">
        <v>484</v>
      </c>
      <c r="C14" s="202" t="s">
        <v>104</v>
      </c>
      <c r="D14" s="182">
        <v>0</v>
      </c>
      <c r="E14" s="182">
        <v>2742</v>
      </c>
      <c r="F14" s="182">
        <v>3258</v>
      </c>
      <c r="G14" s="179">
        <f t="shared" si="0"/>
        <v>6000</v>
      </c>
      <c r="H14" s="180">
        <f t="shared" si="1"/>
        <v>0</v>
      </c>
      <c r="I14" s="182"/>
      <c r="J14" s="183">
        <f t="shared" si="2"/>
        <v>0</v>
      </c>
      <c r="K14" s="168"/>
      <c r="L14" s="168"/>
      <c r="M14" s="168"/>
      <c r="N14" s="168"/>
      <c r="O14" s="168"/>
      <c r="P14" s="170"/>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ht="78.75">
      <c r="A15" s="214">
        <v>1</v>
      </c>
      <c r="B15" s="202" t="s">
        <v>479</v>
      </c>
      <c r="C15" s="202" t="s">
        <v>96</v>
      </c>
      <c r="D15" s="182">
        <v>21000</v>
      </c>
      <c r="E15" s="182">
        <v>594.34</v>
      </c>
      <c r="F15" s="182">
        <v>13405.66</v>
      </c>
      <c r="G15" s="179">
        <f t="shared" si="0"/>
        <v>14000</v>
      </c>
      <c r="H15" s="180">
        <f t="shared" si="1"/>
        <v>-33.333333333333343</v>
      </c>
      <c r="I15" s="182"/>
      <c r="J15" s="183">
        <f t="shared" si="2"/>
        <v>0</v>
      </c>
      <c r="K15" s="168"/>
      <c r="L15" s="168"/>
      <c r="M15" s="168"/>
      <c r="N15" s="168"/>
      <c r="O15" s="168"/>
      <c r="P15" s="184"/>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78.75">
      <c r="A16" s="214">
        <v>5</v>
      </c>
      <c r="B16" s="202" t="s">
        <v>480</v>
      </c>
      <c r="C16" s="202" t="s">
        <v>97</v>
      </c>
      <c r="D16" s="182">
        <v>25000</v>
      </c>
      <c r="E16" s="182">
        <v>2135</v>
      </c>
      <c r="F16" s="182">
        <v>22865</v>
      </c>
      <c r="G16" s="179">
        <f t="shared" si="0"/>
        <v>25000</v>
      </c>
      <c r="H16" s="180">
        <f t="shared" si="1"/>
        <v>0</v>
      </c>
      <c r="I16" s="182"/>
      <c r="J16" s="183"/>
      <c r="K16" s="168"/>
      <c r="L16" s="168"/>
      <c r="M16" s="168"/>
      <c r="N16" s="168"/>
      <c r="O16" s="168"/>
      <c r="P16" s="184"/>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157.5">
      <c r="A17" s="214">
        <v>6</v>
      </c>
      <c r="B17" s="202" t="s">
        <v>481</v>
      </c>
      <c r="C17" s="202" t="s">
        <v>96</v>
      </c>
      <c r="D17" s="182">
        <v>0</v>
      </c>
      <c r="E17" s="182"/>
      <c r="F17" s="182"/>
      <c r="G17" s="179">
        <f t="shared" si="0"/>
        <v>0</v>
      </c>
      <c r="H17" s="180">
        <f t="shared" si="1"/>
        <v>0</v>
      </c>
      <c r="I17" s="182"/>
      <c r="J17" s="183"/>
      <c r="K17" s="168"/>
      <c r="L17" s="168"/>
      <c r="M17" s="168"/>
      <c r="N17" s="168"/>
      <c r="O17" s="168"/>
      <c r="P17" s="184"/>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78.75">
      <c r="A18" s="214">
        <v>78</v>
      </c>
      <c r="B18" s="202" t="s">
        <v>482</v>
      </c>
      <c r="C18" s="202" t="s">
        <v>94</v>
      </c>
      <c r="D18" s="182">
        <v>0</v>
      </c>
      <c r="E18" s="182"/>
      <c r="F18" s="182"/>
      <c r="G18" s="179">
        <f t="shared" si="0"/>
        <v>0</v>
      </c>
      <c r="H18" s="180">
        <f t="shared" si="1"/>
        <v>0</v>
      </c>
      <c r="I18" s="182"/>
      <c r="J18" s="183">
        <f t="shared" si="2"/>
        <v>0</v>
      </c>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157.5">
      <c r="A19" s="214">
        <v>500</v>
      </c>
      <c r="B19" s="202" t="s">
        <v>483</v>
      </c>
      <c r="C19" s="202" t="s">
        <v>96</v>
      </c>
      <c r="D19" s="182">
        <v>0</v>
      </c>
      <c r="E19" s="182"/>
      <c r="F19" s="182"/>
      <c r="G19" s="179">
        <f t="shared" si="0"/>
        <v>0</v>
      </c>
      <c r="H19" s="180">
        <f t="shared" si="1"/>
        <v>0</v>
      </c>
      <c r="I19" s="182"/>
      <c r="J19" s="183">
        <f t="shared" si="2"/>
        <v>0</v>
      </c>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55.5" customHeight="1">
      <c r="A20" s="341" t="s">
        <v>0</v>
      </c>
      <c r="B20" s="334"/>
      <c r="C20" s="334"/>
      <c r="D20" s="185">
        <f t="shared" ref="D20:G20" si="3">SUM(D9:D19)</f>
        <v>675000</v>
      </c>
      <c r="E20" s="185">
        <f t="shared" si="3"/>
        <v>206474.25999999998</v>
      </c>
      <c r="F20" s="185">
        <f t="shared" si="3"/>
        <v>458525.74</v>
      </c>
      <c r="G20" s="185">
        <f t="shared" si="3"/>
        <v>665000</v>
      </c>
      <c r="H20" s="185">
        <f t="shared" si="1"/>
        <v>-1.481481481481481</v>
      </c>
      <c r="I20" s="185">
        <f>SUM(I9:I19)</f>
        <v>0</v>
      </c>
      <c r="J20" s="185">
        <f t="shared" si="2"/>
        <v>0</v>
      </c>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row>
    <row r="21" spans="1:42" ht="55.5" customHeight="1">
      <c r="A21" s="342"/>
      <c r="B21" s="334"/>
      <c r="C21" s="334"/>
      <c r="D21" s="334"/>
      <c r="E21" s="334"/>
      <c r="F21" s="334"/>
      <c r="G21" s="334"/>
      <c r="H21" s="334"/>
      <c r="I21" s="334"/>
      <c r="J21" s="334"/>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55.5" customHeight="1">
      <c r="A22" s="343" t="s">
        <v>178</v>
      </c>
      <c r="B22" s="334"/>
      <c r="C22" s="334"/>
      <c r="D22" s="334"/>
      <c r="E22" s="334"/>
      <c r="F22" s="334"/>
      <c r="G22" s="334"/>
      <c r="H22" s="334"/>
      <c r="I22" s="334"/>
      <c r="J22" s="335"/>
      <c r="K22" s="168"/>
      <c r="L22" s="187"/>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199.5" customHeight="1">
      <c r="A23" s="344"/>
      <c r="B23" s="334"/>
      <c r="C23" s="334"/>
      <c r="D23" s="334"/>
      <c r="E23" s="334"/>
      <c r="F23" s="334"/>
      <c r="G23" s="334"/>
      <c r="H23" s="334"/>
      <c r="I23" s="334"/>
      <c r="J23" s="335"/>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55.5" customHeight="1">
      <c r="A24" s="188"/>
      <c r="B24" s="188"/>
      <c r="C24" s="188"/>
      <c r="D24" s="188"/>
      <c r="E24" s="188"/>
      <c r="F24" s="188"/>
      <c r="G24" s="188"/>
      <c r="H24" s="188"/>
      <c r="I24" s="188"/>
      <c r="J24" s="18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55.5" customHeight="1">
      <c r="A25" s="343" t="s">
        <v>449</v>
      </c>
      <c r="B25" s="334"/>
      <c r="C25" s="334"/>
      <c r="D25" s="334"/>
      <c r="E25" s="334"/>
      <c r="F25" s="334"/>
      <c r="G25" s="334"/>
      <c r="H25" s="334"/>
      <c r="I25" s="334"/>
      <c r="J25" s="335"/>
      <c r="K25" s="189"/>
      <c r="L25" s="189"/>
      <c r="M25" s="189"/>
      <c r="N25" s="173"/>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23.5" customHeight="1">
      <c r="A26" s="327" t="s">
        <v>450</v>
      </c>
      <c r="B26" s="328"/>
      <c r="C26" s="328"/>
      <c r="D26" s="328"/>
      <c r="E26" s="328"/>
      <c r="F26" s="328"/>
      <c r="G26" s="328"/>
      <c r="H26" s="328"/>
      <c r="I26" s="328"/>
      <c r="J26" s="329"/>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08.5" customHeight="1">
      <c r="A27" s="330"/>
      <c r="B27" s="331"/>
      <c r="C27" s="331"/>
      <c r="D27" s="331"/>
      <c r="E27" s="331"/>
      <c r="F27" s="331"/>
      <c r="G27" s="331"/>
      <c r="H27" s="331"/>
      <c r="I27" s="331"/>
      <c r="J27" s="332"/>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row r="997" spans="1:42" ht="25.5" customHeight="1">
      <c r="A997" s="168"/>
      <c r="B997" s="168"/>
      <c r="C997" s="168"/>
      <c r="D997" s="168"/>
      <c r="E997" s="168"/>
      <c r="F997" s="168"/>
      <c r="G997" s="168"/>
      <c r="H997" s="168"/>
      <c r="I997" s="190"/>
      <c r="J997" s="190"/>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row>
    <row r="998" spans="1:42" ht="25.5" customHeight="1">
      <c r="A998" s="168"/>
      <c r="B998" s="168"/>
      <c r="C998" s="168"/>
      <c r="D998" s="168"/>
      <c r="E998" s="168"/>
      <c r="F998" s="168"/>
      <c r="G998" s="168"/>
      <c r="H998" s="168"/>
      <c r="I998" s="190"/>
      <c r="J998" s="190"/>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row>
    <row r="999" spans="1:42" ht="25.5" customHeight="1">
      <c r="A999" s="168"/>
      <c r="B999" s="168"/>
      <c r="C999" s="168"/>
      <c r="D999" s="168"/>
      <c r="E999" s="168"/>
      <c r="F999" s="168"/>
      <c r="G999" s="168"/>
      <c r="H999" s="168"/>
      <c r="I999" s="190"/>
      <c r="J999" s="190"/>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row>
    <row r="1000" spans="1:42" ht="25.5" customHeight="1">
      <c r="A1000" s="168"/>
      <c r="B1000" s="168"/>
      <c r="C1000" s="168"/>
      <c r="D1000" s="168"/>
      <c r="E1000" s="168"/>
      <c r="F1000" s="168"/>
      <c r="G1000" s="168"/>
      <c r="H1000" s="168"/>
      <c r="I1000" s="190"/>
      <c r="J1000" s="190"/>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row>
    <row r="1001" spans="1:42" ht="25.5" customHeight="1">
      <c r="A1001" s="168"/>
      <c r="B1001" s="168"/>
      <c r="C1001" s="168"/>
      <c r="D1001" s="168"/>
      <c r="E1001" s="168"/>
      <c r="F1001" s="168"/>
      <c r="G1001" s="168"/>
      <c r="H1001" s="168"/>
      <c r="I1001" s="190"/>
      <c r="J1001" s="190"/>
      <c r="K1001" s="168"/>
      <c r="L1001" s="168"/>
      <c r="M1001" s="168"/>
      <c r="N1001" s="168"/>
      <c r="O1001" s="168"/>
      <c r="P1001" s="168"/>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c r="AL1001" s="168"/>
      <c r="AM1001" s="168"/>
      <c r="AN1001" s="168"/>
      <c r="AO1001" s="168"/>
      <c r="AP1001" s="168"/>
    </row>
  </sheetData>
  <mergeCells count="21">
    <mergeCell ref="A1:J1"/>
    <mergeCell ref="A2:J2"/>
    <mergeCell ref="A3:B3"/>
    <mergeCell ref="C3:J3"/>
    <mergeCell ref="A4:B4"/>
    <mergeCell ref="C4:J4"/>
    <mergeCell ref="A26:J27"/>
    <mergeCell ref="A6:C6"/>
    <mergeCell ref="D6:H6"/>
    <mergeCell ref="I6:J6"/>
    <mergeCell ref="A7:C7"/>
    <mergeCell ref="D7:D8"/>
    <mergeCell ref="E7:G7"/>
    <mergeCell ref="H7:H8"/>
    <mergeCell ref="I7:I8"/>
    <mergeCell ref="J7:J8"/>
    <mergeCell ref="A20:C20"/>
    <mergeCell ref="A21:J21"/>
    <mergeCell ref="A22:J22"/>
    <mergeCell ref="A23:J23"/>
    <mergeCell ref="A25:J25"/>
  </mergeCells>
  <dataValidations count="1">
    <dataValidation type="list" allowBlank="1" showErrorMessage="1" sqref="AP8:AP10" xr:uid="{A4324C25-0BC5-43AD-BDBA-AB475730E7AA}">
      <formula1>$AP$8:$AP$10</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3381C-A170-4DD5-B4E0-CD390CA6D326}">
  <dimension ref="A1:AP991"/>
  <sheetViews>
    <sheetView view="pageBreakPreview" zoomScale="48" zoomScaleNormal="28" zoomScaleSheetLayoutView="48"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305</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20</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12" customFormat="1" ht="105">
      <c r="A9" s="216">
        <v>12</v>
      </c>
      <c r="B9" s="215" t="s">
        <v>485</v>
      </c>
      <c r="C9" s="202" t="s">
        <v>104</v>
      </c>
      <c r="D9" s="182">
        <v>59425.18</v>
      </c>
      <c r="E9" s="182">
        <v>24760.5</v>
      </c>
      <c r="F9" s="182">
        <v>23708.14</v>
      </c>
      <c r="G9" s="179">
        <f t="shared" ref="G9" si="0">E9+F9</f>
        <v>48468.639999999999</v>
      </c>
      <c r="H9" s="180">
        <f t="shared" ref="H9:H10" si="1">IFERROR(G9/D9*100-100,0)</f>
        <v>-18.437537757563376</v>
      </c>
      <c r="I9" s="182"/>
      <c r="J9" s="183">
        <f t="shared" ref="J9:J10"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55.5" customHeight="1">
      <c r="A10" s="341" t="s">
        <v>0</v>
      </c>
      <c r="B10" s="334"/>
      <c r="C10" s="334"/>
      <c r="D10" s="185">
        <f>SUM(D9:D9)</f>
        <v>59425.18</v>
      </c>
      <c r="E10" s="185">
        <f>SUM(E9:E9)</f>
        <v>24760.5</v>
      </c>
      <c r="F10" s="185">
        <f>SUM(F9:F9)</f>
        <v>23708.14</v>
      </c>
      <c r="G10" s="185">
        <f>SUM(G9:G9)</f>
        <v>48468.639999999999</v>
      </c>
      <c r="H10" s="185">
        <f t="shared" si="1"/>
        <v>-18.437537757563376</v>
      </c>
      <c r="I10" s="185">
        <f>SUM(I9:I9)</f>
        <v>0</v>
      </c>
      <c r="J10" s="185">
        <f t="shared" si="2"/>
        <v>0</v>
      </c>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row>
    <row r="11" spans="1:42" ht="55.5" customHeight="1">
      <c r="A11" s="342"/>
      <c r="B11" s="334"/>
      <c r="C11" s="334"/>
      <c r="D11" s="334"/>
      <c r="E11" s="334"/>
      <c r="F11" s="334"/>
      <c r="G11" s="334"/>
      <c r="H11" s="334"/>
      <c r="I11" s="334"/>
      <c r="J11" s="334"/>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row>
    <row r="12" spans="1:42" ht="55.5" customHeight="1">
      <c r="A12" s="343" t="s">
        <v>178</v>
      </c>
      <c r="B12" s="334"/>
      <c r="C12" s="334"/>
      <c r="D12" s="334"/>
      <c r="E12" s="334"/>
      <c r="F12" s="334"/>
      <c r="G12" s="334"/>
      <c r="H12" s="334"/>
      <c r="I12" s="334"/>
      <c r="J12" s="335"/>
      <c r="K12" s="168"/>
      <c r="L12" s="187"/>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row>
    <row r="13" spans="1:42" ht="199.5" customHeight="1">
      <c r="A13" s="344"/>
      <c r="B13" s="334"/>
      <c r="C13" s="334"/>
      <c r="D13" s="334"/>
      <c r="E13" s="334"/>
      <c r="F13" s="334"/>
      <c r="G13" s="334"/>
      <c r="H13" s="334"/>
      <c r="I13" s="334"/>
      <c r="J13" s="335"/>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188"/>
      <c r="B14" s="188"/>
      <c r="C14" s="188"/>
      <c r="D14" s="188"/>
      <c r="E14" s="188"/>
      <c r="F14" s="188"/>
      <c r="G14" s="188"/>
      <c r="H14" s="188"/>
      <c r="I14" s="188"/>
      <c r="J14" s="18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55.5" customHeight="1">
      <c r="A15" s="343" t="s">
        <v>449</v>
      </c>
      <c r="B15" s="334"/>
      <c r="C15" s="334"/>
      <c r="D15" s="334"/>
      <c r="E15" s="334"/>
      <c r="F15" s="334"/>
      <c r="G15" s="334"/>
      <c r="H15" s="334"/>
      <c r="I15" s="334"/>
      <c r="J15" s="335"/>
      <c r="K15" s="189"/>
      <c r="L15" s="189"/>
      <c r="M15" s="189"/>
      <c r="N15" s="173"/>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223.5" customHeight="1">
      <c r="A16" s="327" t="s">
        <v>450</v>
      </c>
      <c r="B16" s="328"/>
      <c r="C16" s="328"/>
      <c r="D16" s="328"/>
      <c r="E16" s="328"/>
      <c r="F16" s="328"/>
      <c r="G16" s="328"/>
      <c r="H16" s="328"/>
      <c r="I16" s="328"/>
      <c r="J16" s="329"/>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208.5" customHeight="1">
      <c r="A17" s="330"/>
      <c r="B17" s="331"/>
      <c r="C17" s="331"/>
      <c r="D17" s="331"/>
      <c r="E17" s="331"/>
      <c r="F17" s="331"/>
      <c r="G17" s="331"/>
      <c r="H17" s="331"/>
      <c r="I17" s="331"/>
      <c r="J17" s="332"/>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5.5" customHeight="1">
      <c r="A18" s="168"/>
      <c r="B18" s="168"/>
      <c r="C18" s="168"/>
      <c r="D18" s="168"/>
      <c r="E18" s="168"/>
      <c r="F18" s="168"/>
      <c r="G18" s="168"/>
      <c r="H18" s="168"/>
      <c r="I18" s="190"/>
      <c r="J18" s="190"/>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5.5" customHeight="1">
      <c r="A19" s="168"/>
      <c r="B19" s="168"/>
      <c r="C19" s="168"/>
      <c r="D19" s="168"/>
      <c r="E19" s="168"/>
      <c r="F19" s="168"/>
      <c r="G19" s="168"/>
      <c r="H19" s="168"/>
      <c r="I19" s="190"/>
      <c r="J19" s="190"/>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sheetData>
  <mergeCells count="21">
    <mergeCell ref="A1:J1"/>
    <mergeCell ref="A2:J2"/>
    <mergeCell ref="A3:B3"/>
    <mergeCell ref="C3:J3"/>
    <mergeCell ref="A4:B4"/>
    <mergeCell ref="C4:J4"/>
    <mergeCell ref="A16:J17"/>
    <mergeCell ref="A6:C6"/>
    <mergeCell ref="D6:H6"/>
    <mergeCell ref="I6:J6"/>
    <mergeCell ref="A7:C7"/>
    <mergeCell ref="D7:D8"/>
    <mergeCell ref="E7:G7"/>
    <mergeCell ref="H7:H8"/>
    <mergeCell ref="I7:I8"/>
    <mergeCell ref="J7:J8"/>
    <mergeCell ref="A10:C10"/>
    <mergeCell ref="A11:J11"/>
    <mergeCell ref="A12:J12"/>
    <mergeCell ref="A13:J13"/>
    <mergeCell ref="A15:J15"/>
  </mergeCells>
  <dataValidations count="1">
    <dataValidation type="list" allowBlank="1" showErrorMessage="1" sqref="AP8:AP9" xr:uid="{E8C64691-849C-495E-A5AB-082813F049CB}">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AB33A-1B17-4E93-A0E8-63297A359B8B}">
  <dimension ref="A1:AP998"/>
  <sheetViews>
    <sheetView view="pageBreakPreview" topLeftCell="A16" zoomScale="60" zoomScaleNormal="44"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486</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4" t="s">
        <v>14</v>
      </c>
      <c r="D4" s="334"/>
      <c r="E4" s="334"/>
      <c r="F4" s="334"/>
      <c r="G4" s="334"/>
      <c r="H4" s="334"/>
      <c r="I4" s="334"/>
      <c r="J4" s="335"/>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12" customFormat="1" ht="131.25">
      <c r="A9" s="216">
        <v>4</v>
      </c>
      <c r="B9" s="210" t="s">
        <v>493</v>
      </c>
      <c r="C9" s="202" t="s">
        <v>104</v>
      </c>
      <c r="D9" s="182">
        <v>927000</v>
      </c>
      <c r="E9" s="182">
        <v>252725.63</v>
      </c>
      <c r="F9" s="182">
        <v>644274.37</v>
      </c>
      <c r="G9" s="179">
        <f t="shared" ref="G9:G16" si="0">E9+F9</f>
        <v>897000</v>
      </c>
      <c r="H9" s="180">
        <f t="shared" ref="H9:H17" si="1">IFERROR(G9/D9*100-100,0)</f>
        <v>-3.2362459546925493</v>
      </c>
      <c r="I9" s="182"/>
      <c r="J9" s="183">
        <f t="shared" ref="J9:J17"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105">
      <c r="A10" s="216">
        <v>1</v>
      </c>
      <c r="B10" s="202" t="s">
        <v>487</v>
      </c>
      <c r="C10" s="202" t="s">
        <v>104</v>
      </c>
      <c r="D10" s="182">
        <v>294000</v>
      </c>
      <c r="E10" s="182">
        <v>41968.68</v>
      </c>
      <c r="F10" s="182">
        <v>315739.73</v>
      </c>
      <c r="G10" s="179">
        <f t="shared" si="0"/>
        <v>357708.41</v>
      </c>
      <c r="H10" s="180">
        <f t="shared" si="1"/>
        <v>21.669527210884354</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ht="55.5" customHeight="1">
      <c r="A11" s="216">
        <v>1</v>
      </c>
      <c r="B11" s="202" t="s">
        <v>488</v>
      </c>
      <c r="C11" s="202" t="s">
        <v>104</v>
      </c>
      <c r="D11" s="182">
        <v>26180</v>
      </c>
      <c r="E11" s="182">
        <v>8912.43</v>
      </c>
      <c r="F11" s="182">
        <v>17664.27</v>
      </c>
      <c r="G11" s="179">
        <f t="shared" si="0"/>
        <v>26576.7</v>
      </c>
      <c r="H11" s="180">
        <f t="shared" si="1"/>
        <v>1.5152788388082428</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55.5" customHeight="1">
      <c r="A12" s="216">
        <v>1</v>
      </c>
      <c r="B12" s="202" t="s">
        <v>489</v>
      </c>
      <c r="C12" s="202" t="s">
        <v>104</v>
      </c>
      <c r="D12" s="182">
        <v>291000</v>
      </c>
      <c r="E12" s="182">
        <v>128237.08</v>
      </c>
      <c r="F12" s="182">
        <v>204092.23</v>
      </c>
      <c r="G12" s="179">
        <f t="shared" si="0"/>
        <v>332329.31</v>
      </c>
      <c r="H12" s="180">
        <f t="shared" si="1"/>
        <v>14.202512027491409</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55.5" customHeight="1">
      <c r="A13" s="216">
        <v>4</v>
      </c>
      <c r="B13" s="202" t="s">
        <v>490</v>
      </c>
      <c r="C13" s="202" t="s">
        <v>104</v>
      </c>
      <c r="D13" s="182">
        <v>10000</v>
      </c>
      <c r="E13" s="182">
        <v>0</v>
      </c>
      <c r="F13" s="182">
        <v>6000</v>
      </c>
      <c r="G13" s="179">
        <f t="shared" si="0"/>
        <v>6000</v>
      </c>
      <c r="H13" s="180">
        <f t="shared" si="1"/>
        <v>-40</v>
      </c>
      <c r="I13" s="182"/>
      <c r="J13" s="183">
        <f t="shared" si="2"/>
        <v>0</v>
      </c>
      <c r="K13" s="168"/>
      <c r="L13" s="168"/>
      <c r="M13" s="168"/>
      <c r="N13" s="168"/>
      <c r="O13" s="168"/>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55.5" customHeight="1">
      <c r="A14" s="216">
        <v>0</v>
      </c>
      <c r="B14" s="202" t="s">
        <v>491</v>
      </c>
      <c r="C14" s="202" t="s">
        <v>104</v>
      </c>
      <c r="D14" s="182">
        <v>12000</v>
      </c>
      <c r="E14" s="182">
        <v>0</v>
      </c>
      <c r="F14" s="182">
        <v>0</v>
      </c>
      <c r="G14" s="179">
        <f t="shared" si="0"/>
        <v>0</v>
      </c>
      <c r="H14" s="180">
        <f t="shared" si="1"/>
        <v>-100</v>
      </c>
      <c r="I14" s="182"/>
      <c r="J14" s="183">
        <f t="shared" si="2"/>
        <v>0</v>
      </c>
      <c r="K14" s="168"/>
      <c r="L14" s="168"/>
      <c r="M14" s="168"/>
      <c r="N14" s="168"/>
      <c r="O14" s="168"/>
      <c r="P14" s="170"/>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s="212" customFormat="1" ht="288.75">
      <c r="A15" s="216">
        <v>1</v>
      </c>
      <c r="B15" s="202" t="s">
        <v>492</v>
      </c>
      <c r="C15" s="202" t="s">
        <v>104</v>
      </c>
      <c r="D15" s="182">
        <v>0</v>
      </c>
      <c r="E15" s="182">
        <v>30815</v>
      </c>
      <c r="F15" s="182">
        <v>70000</v>
      </c>
      <c r="G15" s="179">
        <f t="shared" si="0"/>
        <v>100815</v>
      </c>
      <c r="H15" s="180">
        <f t="shared" si="1"/>
        <v>0</v>
      </c>
      <c r="I15" s="182"/>
      <c r="J15" s="183">
        <f t="shared" si="2"/>
        <v>0</v>
      </c>
      <c r="K15" s="168"/>
      <c r="L15" s="168"/>
      <c r="M15" s="168"/>
      <c r="N15" s="168"/>
      <c r="O15" s="168"/>
      <c r="P15" s="170"/>
      <c r="Q15" s="170"/>
      <c r="R15" s="170"/>
      <c r="S15" s="170"/>
      <c r="T15" s="170"/>
      <c r="U15" s="170"/>
      <c r="V15" s="170"/>
      <c r="W15" s="170"/>
      <c r="X15" s="170"/>
      <c r="Y15" s="170"/>
      <c r="Z15" s="168"/>
      <c r="AA15" s="168"/>
      <c r="AB15" s="168"/>
      <c r="AC15" s="168"/>
      <c r="AD15" s="168"/>
      <c r="AE15" s="168"/>
      <c r="AF15" s="168"/>
      <c r="AG15" s="168"/>
      <c r="AH15" s="168"/>
      <c r="AI15" s="168"/>
      <c r="AJ15" s="168"/>
      <c r="AK15" s="168"/>
      <c r="AL15" s="168"/>
      <c r="AM15" s="168"/>
      <c r="AN15" s="168"/>
      <c r="AO15" s="168"/>
      <c r="AP15" s="168"/>
    </row>
    <row r="16" spans="1:42" s="212" customFormat="1" ht="105">
      <c r="A16" s="216">
        <v>1</v>
      </c>
      <c r="B16" s="202" t="s">
        <v>494</v>
      </c>
      <c r="C16" s="202" t="s">
        <v>104</v>
      </c>
      <c r="D16" s="182">
        <v>0</v>
      </c>
      <c r="E16" s="182">
        <v>0</v>
      </c>
      <c r="F16" s="182">
        <v>70000</v>
      </c>
      <c r="G16" s="179">
        <f t="shared" si="0"/>
        <v>70000</v>
      </c>
      <c r="H16" s="180">
        <f t="shared" si="1"/>
        <v>0</v>
      </c>
      <c r="I16" s="182"/>
      <c r="J16" s="183">
        <f t="shared" si="2"/>
        <v>0</v>
      </c>
      <c r="K16" s="168"/>
      <c r="L16" s="168"/>
      <c r="M16" s="168"/>
      <c r="N16" s="168"/>
      <c r="O16" s="168"/>
      <c r="P16" s="170"/>
      <c r="Q16" s="170"/>
      <c r="R16" s="170"/>
      <c r="S16" s="170"/>
      <c r="T16" s="170"/>
      <c r="U16" s="170"/>
      <c r="V16" s="170"/>
      <c r="W16" s="170"/>
      <c r="X16" s="170"/>
      <c r="Y16" s="170"/>
      <c r="Z16" s="168"/>
      <c r="AA16" s="168"/>
      <c r="AB16" s="168"/>
      <c r="AC16" s="168"/>
      <c r="AD16" s="168"/>
      <c r="AE16" s="168"/>
      <c r="AF16" s="168"/>
      <c r="AG16" s="168"/>
      <c r="AH16" s="168"/>
      <c r="AI16" s="168"/>
      <c r="AJ16" s="168"/>
      <c r="AK16" s="168"/>
      <c r="AL16" s="168"/>
      <c r="AM16" s="168"/>
      <c r="AN16" s="168"/>
      <c r="AO16" s="168"/>
      <c r="AP16" s="168"/>
    </row>
    <row r="17" spans="1:42" ht="55.5" customHeight="1">
      <c r="A17" s="341" t="s">
        <v>0</v>
      </c>
      <c r="B17" s="334"/>
      <c r="C17" s="334"/>
      <c r="D17" s="185">
        <f>SUM(D9:D16)</f>
        <v>1560180</v>
      </c>
      <c r="E17" s="185">
        <f>SUM(E9:E16)</f>
        <v>462658.82</v>
      </c>
      <c r="F17" s="185">
        <f>SUM(F9:F16)</f>
        <v>1327770.6000000001</v>
      </c>
      <c r="G17" s="185">
        <f>SUM(G9:G16)</f>
        <v>1790429.42</v>
      </c>
      <c r="H17" s="185">
        <f t="shared" si="1"/>
        <v>14.757875373354352</v>
      </c>
      <c r="I17" s="185">
        <f>SUM(I9:I16)</f>
        <v>0</v>
      </c>
      <c r="J17" s="185">
        <f t="shared" si="2"/>
        <v>0</v>
      </c>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row>
    <row r="18" spans="1:42" ht="55.5" customHeight="1">
      <c r="A18" s="342"/>
      <c r="B18" s="334"/>
      <c r="C18" s="334"/>
      <c r="D18" s="334"/>
      <c r="E18" s="334"/>
      <c r="F18" s="334"/>
      <c r="G18" s="334"/>
      <c r="H18" s="334"/>
      <c r="I18" s="334"/>
      <c r="J18" s="334"/>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343" t="s">
        <v>178</v>
      </c>
      <c r="B19" s="334"/>
      <c r="C19" s="334"/>
      <c r="D19" s="334"/>
      <c r="E19" s="334"/>
      <c r="F19" s="334"/>
      <c r="G19" s="334"/>
      <c r="H19" s="334"/>
      <c r="I19" s="334"/>
      <c r="J19" s="335"/>
      <c r="K19" s="168"/>
      <c r="L19" s="187"/>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199.5" customHeight="1">
      <c r="A20" s="344"/>
      <c r="B20" s="334"/>
      <c r="C20" s="334"/>
      <c r="D20" s="334"/>
      <c r="E20" s="334"/>
      <c r="F20" s="334"/>
      <c r="G20" s="334"/>
      <c r="H20" s="334"/>
      <c r="I20" s="334"/>
      <c r="J20" s="335"/>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55.5" customHeight="1">
      <c r="A21" s="188"/>
      <c r="B21" s="188"/>
      <c r="C21" s="188"/>
      <c r="D21" s="188"/>
      <c r="E21" s="188"/>
      <c r="F21" s="188"/>
      <c r="G21" s="188"/>
      <c r="H21" s="188"/>
      <c r="I21" s="188"/>
      <c r="J21" s="18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55.5" customHeight="1">
      <c r="A22" s="343" t="s">
        <v>449</v>
      </c>
      <c r="B22" s="334"/>
      <c r="C22" s="334"/>
      <c r="D22" s="334"/>
      <c r="E22" s="334"/>
      <c r="F22" s="334"/>
      <c r="G22" s="334"/>
      <c r="H22" s="334"/>
      <c r="I22" s="334"/>
      <c r="J22" s="335"/>
      <c r="K22" s="189"/>
      <c r="L22" s="189"/>
      <c r="M22" s="189"/>
      <c r="N22" s="173"/>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23.5" customHeight="1">
      <c r="A23" s="327" t="s">
        <v>450</v>
      </c>
      <c r="B23" s="328"/>
      <c r="C23" s="328"/>
      <c r="D23" s="328"/>
      <c r="E23" s="328"/>
      <c r="F23" s="328"/>
      <c r="G23" s="328"/>
      <c r="H23" s="328"/>
      <c r="I23" s="328"/>
      <c r="J23" s="329"/>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08.5" customHeight="1">
      <c r="A24" s="330"/>
      <c r="B24" s="331"/>
      <c r="C24" s="331"/>
      <c r="D24" s="331"/>
      <c r="E24" s="331"/>
      <c r="F24" s="331"/>
      <c r="G24" s="331"/>
      <c r="H24" s="331"/>
      <c r="I24" s="331"/>
      <c r="J24" s="332"/>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row r="997" spans="1:42" ht="25.5" customHeight="1">
      <c r="A997" s="168"/>
      <c r="B997" s="168"/>
      <c r="C997" s="168"/>
      <c r="D997" s="168"/>
      <c r="E997" s="168"/>
      <c r="F997" s="168"/>
      <c r="G997" s="168"/>
      <c r="H997" s="168"/>
      <c r="I997" s="190"/>
      <c r="J997" s="190"/>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row>
    <row r="998" spans="1:42" ht="25.5" customHeight="1">
      <c r="A998" s="168"/>
      <c r="B998" s="168"/>
      <c r="C998" s="168"/>
      <c r="D998" s="168"/>
      <c r="E998" s="168"/>
      <c r="F998" s="168"/>
      <c r="G998" s="168"/>
      <c r="H998" s="168"/>
      <c r="I998" s="190"/>
      <c r="J998" s="190"/>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row>
  </sheetData>
  <mergeCells count="21">
    <mergeCell ref="A1:J1"/>
    <mergeCell ref="A2:J2"/>
    <mergeCell ref="A3:B3"/>
    <mergeCell ref="C3:J3"/>
    <mergeCell ref="A4:B4"/>
    <mergeCell ref="C4:J4"/>
    <mergeCell ref="A23:J24"/>
    <mergeCell ref="A6:C6"/>
    <mergeCell ref="D6:H6"/>
    <mergeCell ref="I6:J6"/>
    <mergeCell ref="A7:C7"/>
    <mergeCell ref="D7:D8"/>
    <mergeCell ref="E7:G7"/>
    <mergeCell ref="H7:H8"/>
    <mergeCell ref="I7:I8"/>
    <mergeCell ref="J7:J8"/>
    <mergeCell ref="A17:C17"/>
    <mergeCell ref="A18:J18"/>
    <mergeCell ref="A19:J19"/>
    <mergeCell ref="A20:J20"/>
    <mergeCell ref="A22:J22"/>
  </mergeCells>
  <dataValidations count="1">
    <dataValidation type="list" allowBlank="1" showErrorMessage="1" sqref="AP8:AP10" xr:uid="{DB58B02D-7C06-4E10-98F3-CF265DE9FEFD}">
      <formula1>$AP$8:$AP$10</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D2F9-D7D2-4E9A-B9B1-435CB3107AE8}">
  <dimension ref="A1:AP995"/>
  <sheetViews>
    <sheetView view="pageBreakPreview" zoomScale="30" zoomScaleNormal="60" zoomScaleSheetLayoutView="30"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390</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76</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12" customFormat="1" ht="131.25">
      <c r="A9" s="216">
        <v>5</v>
      </c>
      <c r="B9" s="215" t="s">
        <v>498</v>
      </c>
      <c r="C9" s="202" t="s">
        <v>104</v>
      </c>
      <c r="D9" s="182">
        <v>250000</v>
      </c>
      <c r="E9" s="182">
        <v>67348.95</v>
      </c>
      <c r="F9" s="182">
        <v>162651.04999999999</v>
      </c>
      <c r="G9" s="179">
        <f t="shared" ref="G9:G13" si="0">E9+F9</f>
        <v>230000</v>
      </c>
      <c r="H9" s="180">
        <f t="shared" ref="H9:H14" si="1">IFERROR(G9/D9*100-100,0)</f>
        <v>-8</v>
      </c>
      <c r="I9" s="182"/>
      <c r="J9" s="183">
        <f t="shared" ref="J9:J14"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78.75">
      <c r="A10" s="216">
        <v>12</v>
      </c>
      <c r="B10" s="202" t="s">
        <v>495</v>
      </c>
      <c r="C10" s="202" t="s">
        <v>104</v>
      </c>
      <c r="D10" s="182">
        <v>20000</v>
      </c>
      <c r="E10" s="182">
        <v>0</v>
      </c>
      <c r="F10" s="182">
        <v>75000</v>
      </c>
      <c r="G10" s="179">
        <f t="shared" si="0"/>
        <v>75000</v>
      </c>
      <c r="H10" s="180">
        <f t="shared" si="1"/>
        <v>275</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ht="131.25">
      <c r="A11" s="216">
        <v>700</v>
      </c>
      <c r="B11" s="202" t="s">
        <v>496</v>
      </c>
      <c r="C11" s="202" t="s">
        <v>104</v>
      </c>
      <c r="D11" s="182">
        <v>0</v>
      </c>
      <c r="E11" s="182">
        <v>0</v>
      </c>
      <c r="F11" s="182">
        <v>0</v>
      </c>
      <c r="G11" s="179">
        <f t="shared" si="0"/>
        <v>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55.5" customHeight="1">
      <c r="A12" s="216">
        <v>100</v>
      </c>
      <c r="B12" s="202" t="s">
        <v>497</v>
      </c>
      <c r="C12" s="202" t="s">
        <v>104</v>
      </c>
      <c r="D12" s="182">
        <v>0</v>
      </c>
      <c r="E12" s="182">
        <v>0</v>
      </c>
      <c r="F12" s="182">
        <v>0</v>
      </c>
      <c r="G12" s="179">
        <f t="shared" si="0"/>
        <v>0</v>
      </c>
      <c r="H12" s="180">
        <f t="shared" si="1"/>
        <v>0</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55.5" customHeight="1">
      <c r="A13" s="216">
        <v>5</v>
      </c>
      <c r="B13" s="202" t="s">
        <v>491</v>
      </c>
      <c r="C13" s="202" t="s">
        <v>104</v>
      </c>
      <c r="D13" s="182">
        <v>40000</v>
      </c>
      <c r="E13" s="182">
        <v>4750</v>
      </c>
      <c r="F13" s="182">
        <v>40250</v>
      </c>
      <c r="G13" s="179">
        <f t="shared" si="0"/>
        <v>45000</v>
      </c>
      <c r="H13" s="180">
        <f t="shared" si="1"/>
        <v>12.5</v>
      </c>
      <c r="I13" s="182"/>
      <c r="J13" s="183">
        <f t="shared" si="2"/>
        <v>0</v>
      </c>
      <c r="K13" s="168"/>
      <c r="L13" s="168"/>
      <c r="M13" s="168"/>
      <c r="N13" s="168"/>
      <c r="O13" s="168"/>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55.5" customHeight="1">
      <c r="A14" s="341" t="s">
        <v>0</v>
      </c>
      <c r="B14" s="334"/>
      <c r="C14" s="334"/>
      <c r="D14" s="185">
        <f>SUM(D9:D13)</f>
        <v>310000</v>
      </c>
      <c r="E14" s="185">
        <f>SUM(E9:E13)</f>
        <v>72098.95</v>
      </c>
      <c r="F14" s="185">
        <f>SUM(F9:F13)</f>
        <v>277901.05</v>
      </c>
      <c r="G14" s="185">
        <f>SUM(G9:G13)</f>
        <v>350000</v>
      </c>
      <c r="H14" s="185">
        <f t="shared" si="1"/>
        <v>12.90322580645163</v>
      </c>
      <c r="I14" s="185">
        <f>SUM(I9:I13)</f>
        <v>0</v>
      </c>
      <c r="J14" s="185">
        <f t="shared" si="2"/>
        <v>0</v>
      </c>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row>
    <row r="15" spans="1:42" ht="55.5" customHeight="1">
      <c r="A15" s="342"/>
      <c r="B15" s="334"/>
      <c r="C15" s="334"/>
      <c r="D15" s="334"/>
      <c r="E15" s="334"/>
      <c r="F15" s="334"/>
      <c r="G15" s="334"/>
      <c r="H15" s="334"/>
      <c r="I15" s="334"/>
      <c r="J15" s="334"/>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55.5" customHeight="1">
      <c r="A16" s="343" t="s">
        <v>178</v>
      </c>
      <c r="B16" s="334"/>
      <c r="C16" s="334"/>
      <c r="D16" s="334"/>
      <c r="E16" s="334"/>
      <c r="F16" s="334"/>
      <c r="G16" s="334"/>
      <c r="H16" s="334"/>
      <c r="I16" s="334"/>
      <c r="J16" s="335"/>
      <c r="K16" s="168"/>
      <c r="L16" s="187"/>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199.5" customHeight="1">
      <c r="A17" s="344"/>
      <c r="B17" s="334"/>
      <c r="C17" s="334"/>
      <c r="D17" s="334"/>
      <c r="E17" s="334"/>
      <c r="F17" s="334"/>
      <c r="G17" s="334"/>
      <c r="H17" s="334"/>
      <c r="I17" s="334"/>
      <c r="J17" s="335"/>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55.5" customHeight="1">
      <c r="A18" s="188"/>
      <c r="B18" s="188"/>
      <c r="C18" s="188"/>
      <c r="D18" s="188"/>
      <c r="E18" s="188"/>
      <c r="F18" s="188"/>
      <c r="G18" s="188"/>
      <c r="H18" s="188"/>
      <c r="I18" s="188"/>
      <c r="J18" s="18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343" t="s">
        <v>449</v>
      </c>
      <c r="B19" s="334"/>
      <c r="C19" s="334"/>
      <c r="D19" s="334"/>
      <c r="E19" s="334"/>
      <c r="F19" s="334"/>
      <c r="G19" s="334"/>
      <c r="H19" s="334"/>
      <c r="I19" s="334"/>
      <c r="J19" s="335"/>
      <c r="K19" s="189"/>
      <c r="L19" s="189"/>
      <c r="M19" s="189"/>
      <c r="N19" s="173"/>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23.5" customHeight="1">
      <c r="A20" s="327" t="s">
        <v>450</v>
      </c>
      <c r="B20" s="328"/>
      <c r="C20" s="328"/>
      <c r="D20" s="328"/>
      <c r="E20" s="328"/>
      <c r="F20" s="328"/>
      <c r="G20" s="328"/>
      <c r="H20" s="328"/>
      <c r="I20" s="328"/>
      <c r="J20" s="329"/>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08.5" customHeight="1">
      <c r="A21" s="330"/>
      <c r="B21" s="331"/>
      <c r="C21" s="331"/>
      <c r="D21" s="331"/>
      <c r="E21" s="331"/>
      <c r="F21" s="331"/>
      <c r="G21" s="331"/>
      <c r="H21" s="331"/>
      <c r="I21" s="331"/>
      <c r="J21" s="332"/>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sheetData>
  <mergeCells count="21">
    <mergeCell ref="A1:J1"/>
    <mergeCell ref="A2:J2"/>
    <mergeCell ref="A3:B3"/>
    <mergeCell ref="C3:J3"/>
    <mergeCell ref="A4:B4"/>
    <mergeCell ref="C4:J4"/>
    <mergeCell ref="A20:J21"/>
    <mergeCell ref="A6:C6"/>
    <mergeCell ref="D6:H6"/>
    <mergeCell ref="I6:J6"/>
    <mergeCell ref="A7:C7"/>
    <mergeCell ref="D7:D8"/>
    <mergeCell ref="E7:G7"/>
    <mergeCell ref="H7:H8"/>
    <mergeCell ref="I7:I8"/>
    <mergeCell ref="J7:J8"/>
    <mergeCell ref="A14:C14"/>
    <mergeCell ref="A15:J15"/>
    <mergeCell ref="A16:J16"/>
    <mergeCell ref="A17:J17"/>
    <mergeCell ref="A19:J19"/>
  </mergeCells>
  <dataValidations count="1">
    <dataValidation type="list" allowBlank="1" showErrorMessage="1" sqref="AP8:AP10" xr:uid="{C3E2ACA4-D83E-469A-8766-FD89C251E96D}">
      <formula1>$AP$8:$AP$10</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C6E4-60BE-4054-827E-A655897ECE89}">
  <dimension ref="A1:AP991"/>
  <sheetViews>
    <sheetView view="pageBreakPreview" zoomScale="26" zoomScaleNormal="41" zoomScaleSheetLayoutView="26"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343</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14</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12" customFormat="1" ht="183.75">
      <c r="A9" s="216">
        <v>2</v>
      </c>
      <c r="B9" s="181" t="s">
        <v>499</v>
      </c>
      <c r="C9" s="202" t="s">
        <v>85</v>
      </c>
      <c r="D9" s="182">
        <v>50000</v>
      </c>
      <c r="E9" s="182">
        <v>0</v>
      </c>
      <c r="F9" s="182">
        <v>75000</v>
      </c>
      <c r="G9" s="179">
        <f t="shared" ref="G9" si="0">E9+F9</f>
        <v>75000</v>
      </c>
      <c r="H9" s="180">
        <f t="shared" ref="H9:H10" si="1">IFERROR(G9/D9*100-100,0)</f>
        <v>50</v>
      </c>
      <c r="I9" s="182"/>
      <c r="J9" s="183">
        <f t="shared" ref="J9:J10"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55.5" customHeight="1">
      <c r="A10" s="341" t="s">
        <v>0</v>
      </c>
      <c r="B10" s="334"/>
      <c r="C10" s="334"/>
      <c r="D10" s="185">
        <f>SUM(D9:D9)</f>
        <v>50000</v>
      </c>
      <c r="E10" s="185">
        <f>SUM(E9:E9)</f>
        <v>0</v>
      </c>
      <c r="F10" s="185">
        <f>SUM(F9:F9)</f>
        <v>75000</v>
      </c>
      <c r="G10" s="185">
        <f>SUM(G9:G9)</f>
        <v>75000</v>
      </c>
      <c r="H10" s="185">
        <f t="shared" si="1"/>
        <v>50</v>
      </c>
      <c r="I10" s="185">
        <f>SUM(I9:I9)</f>
        <v>0</v>
      </c>
      <c r="J10" s="185">
        <f t="shared" si="2"/>
        <v>0</v>
      </c>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row>
    <row r="11" spans="1:42" ht="55.5" customHeight="1">
      <c r="A11" s="342"/>
      <c r="B11" s="334"/>
      <c r="C11" s="334"/>
      <c r="D11" s="334"/>
      <c r="E11" s="334"/>
      <c r="F11" s="334"/>
      <c r="G11" s="334"/>
      <c r="H11" s="334"/>
      <c r="I11" s="334"/>
      <c r="J11" s="334"/>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row>
    <row r="12" spans="1:42" ht="55.5" customHeight="1">
      <c r="A12" s="343" t="s">
        <v>178</v>
      </c>
      <c r="B12" s="334"/>
      <c r="C12" s="334"/>
      <c r="D12" s="334"/>
      <c r="E12" s="334"/>
      <c r="F12" s="334"/>
      <c r="G12" s="334"/>
      <c r="H12" s="334"/>
      <c r="I12" s="334"/>
      <c r="J12" s="335"/>
      <c r="K12" s="168"/>
      <c r="L12" s="187"/>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row>
    <row r="13" spans="1:42" ht="199.5" customHeight="1">
      <c r="A13" s="344"/>
      <c r="B13" s="334"/>
      <c r="C13" s="334"/>
      <c r="D13" s="334"/>
      <c r="E13" s="334"/>
      <c r="F13" s="334"/>
      <c r="G13" s="334"/>
      <c r="H13" s="334"/>
      <c r="I13" s="334"/>
      <c r="J13" s="335"/>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188"/>
      <c r="B14" s="188"/>
      <c r="C14" s="188"/>
      <c r="D14" s="188"/>
      <c r="E14" s="188"/>
      <c r="F14" s="188"/>
      <c r="G14" s="188"/>
      <c r="H14" s="188"/>
      <c r="I14" s="188"/>
      <c r="J14" s="18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55.5" customHeight="1">
      <c r="A15" s="343" t="s">
        <v>449</v>
      </c>
      <c r="B15" s="334"/>
      <c r="C15" s="334"/>
      <c r="D15" s="334"/>
      <c r="E15" s="334"/>
      <c r="F15" s="334"/>
      <c r="G15" s="334"/>
      <c r="H15" s="334"/>
      <c r="I15" s="334"/>
      <c r="J15" s="335"/>
      <c r="K15" s="189"/>
      <c r="L15" s="189"/>
      <c r="M15" s="189"/>
      <c r="N15" s="173"/>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223.5" customHeight="1">
      <c r="A16" s="327" t="s">
        <v>450</v>
      </c>
      <c r="B16" s="328"/>
      <c r="C16" s="328"/>
      <c r="D16" s="328"/>
      <c r="E16" s="328"/>
      <c r="F16" s="328"/>
      <c r="G16" s="328"/>
      <c r="H16" s="328"/>
      <c r="I16" s="328"/>
      <c r="J16" s="329"/>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208.5" customHeight="1">
      <c r="A17" s="330"/>
      <c r="B17" s="331"/>
      <c r="C17" s="331"/>
      <c r="D17" s="331"/>
      <c r="E17" s="331"/>
      <c r="F17" s="331"/>
      <c r="G17" s="331"/>
      <c r="H17" s="331"/>
      <c r="I17" s="331"/>
      <c r="J17" s="332"/>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5.5" customHeight="1">
      <c r="A18" s="168"/>
      <c r="B18" s="168"/>
      <c r="C18" s="168"/>
      <c r="D18" s="168"/>
      <c r="E18" s="168"/>
      <c r="F18" s="168"/>
      <c r="G18" s="168"/>
      <c r="H18" s="168"/>
      <c r="I18" s="190"/>
      <c r="J18" s="190"/>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5.5" customHeight="1">
      <c r="A19" s="168"/>
      <c r="B19" s="168"/>
      <c r="C19" s="168"/>
      <c r="D19" s="168"/>
      <c r="E19" s="168"/>
      <c r="F19" s="168"/>
      <c r="G19" s="168"/>
      <c r="H19" s="168"/>
      <c r="I19" s="190"/>
      <c r="J19" s="190"/>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sheetData>
  <mergeCells count="21">
    <mergeCell ref="A1:J1"/>
    <mergeCell ref="A2:J2"/>
    <mergeCell ref="A3:B3"/>
    <mergeCell ref="C3:J3"/>
    <mergeCell ref="A4:B4"/>
    <mergeCell ref="C4:J4"/>
    <mergeCell ref="A16:J17"/>
    <mergeCell ref="A6:C6"/>
    <mergeCell ref="D6:H6"/>
    <mergeCell ref="I6:J6"/>
    <mergeCell ref="A7:C7"/>
    <mergeCell ref="D7:D8"/>
    <mergeCell ref="E7:G7"/>
    <mergeCell ref="H7:H8"/>
    <mergeCell ref="I7:I8"/>
    <mergeCell ref="J7:J8"/>
    <mergeCell ref="A10:C10"/>
    <mergeCell ref="A11:J11"/>
    <mergeCell ref="A12:J12"/>
    <mergeCell ref="A13:J13"/>
    <mergeCell ref="A15:J15"/>
  </mergeCells>
  <dataValidations count="1">
    <dataValidation type="list" allowBlank="1" showErrorMessage="1" sqref="AP8:AP9" xr:uid="{18B72A26-3206-45BA-82EF-74129ED8B27C}">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24F2-3B7F-48FD-9404-3BB1F11E2582}">
  <dimension ref="A1:AP996"/>
  <sheetViews>
    <sheetView view="pageBreakPreview" zoomScale="26" zoomScaleNormal="33" zoomScaleSheetLayoutView="26" workbookViewId="0">
      <selection activeCell="F14" sqref="F14"/>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379</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82</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12" customFormat="1" ht="52.5">
      <c r="A9" s="216">
        <v>11</v>
      </c>
      <c r="B9" s="202" t="s">
        <v>500</v>
      </c>
      <c r="C9" s="202" t="s">
        <v>104</v>
      </c>
      <c r="D9" s="182">
        <v>45000</v>
      </c>
      <c r="E9" s="182">
        <v>22634.45</v>
      </c>
      <c r="F9" s="182">
        <v>67865.55</v>
      </c>
      <c r="G9" s="179">
        <f t="shared" ref="G9:G14" si="0">E9+F9</f>
        <v>90500</v>
      </c>
      <c r="H9" s="180">
        <f t="shared" ref="H9:H15" si="1">IFERROR(G9/D9*100-100,0)</f>
        <v>101.11111111111111</v>
      </c>
      <c r="I9" s="182"/>
      <c r="J9" s="183">
        <f t="shared" ref="J9:J15" si="2">IFERROR(I9/G9*100,)</f>
        <v>0</v>
      </c>
      <c r="K9" s="168" t="s">
        <v>446</v>
      </c>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105">
      <c r="A10" s="216">
        <v>4</v>
      </c>
      <c r="B10" s="202" t="s">
        <v>501</v>
      </c>
      <c r="C10" s="202" t="s">
        <v>96</v>
      </c>
      <c r="D10" s="182">
        <v>0</v>
      </c>
      <c r="E10" s="182"/>
      <c r="F10" s="182"/>
      <c r="G10" s="179">
        <f t="shared" si="0"/>
        <v>0</v>
      </c>
      <c r="H10" s="180">
        <f t="shared" si="1"/>
        <v>0</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ht="105">
      <c r="A11" s="216">
        <v>5</v>
      </c>
      <c r="B11" s="202" t="s">
        <v>502</v>
      </c>
      <c r="C11" s="202" t="s">
        <v>83</v>
      </c>
      <c r="D11" s="182">
        <v>0</v>
      </c>
      <c r="E11" s="182"/>
      <c r="F11" s="182"/>
      <c r="G11" s="179">
        <f t="shared" si="0"/>
        <v>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157.5">
      <c r="A12" s="216">
        <v>0</v>
      </c>
      <c r="B12" s="202" t="s">
        <v>503</v>
      </c>
      <c r="C12" s="202" t="s">
        <v>104</v>
      </c>
      <c r="D12" s="182">
        <v>5000</v>
      </c>
      <c r="E12" s="182"/>
      <c r="F12" s="182"/>
      <c r="G12" s="179">
        <f t="shared" si="0"/>
        <v>0</v>
      </c>
      <c r="H12" s="180">
        <f t="shared" si="1"/>
        <v>-100</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157.5">
      <c r="A13" s="216">
        <v>2</v>
      </c>
      <c r="B13" s="202" t="s">
        <v>504</v>
      </c>
      <c r="C13" s="202" t="s">
        <v>96</v>
      </c>
      <c r="D13" s="182">
        <v>0</v>
      </c>
      <c r="E13" s="182"/>
      <c r="F13" s="182">
        <v>6000</v>
      </c>
      <c r="G13" s="179">
        <f t="shared" si="0"/>
        <v>6000</v>
      </c>
      <c r="H13" s="180">
        <f t="shared" si="1"/>
        <v>0</v>
      </c>
      <c r="I13" s="182"/>
      <c r="J13" s="183">
        <f t="shared" si="2"/>
        <v>0</v>
      </c>
      <c r="K13" s="168"/>
      <c r="L13" s="168"/>
      <c r="M13" s="168"/>
      <c r="N13" s="168"/>
      <c r="O13" s="168"/>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131.25">
      <c r="A14" s="216">
        <v>2</v>
      </c>
      <c r="B14" s="202" t="s">
        <v>505</v>
      </c>
      <c r="C14" s="202" t="s">
        <v>96</v>
      </c>
      <c r="D14" s="182">
        <v>5000</v>
      </c>
      <c r="E14" s="182"/>
      <c r="F14" s="182"/>
      <c r="G14" s="179">
        <f t="shared" si="0"/>
        <v>0</v>
      </c>
      <c r="H14" s="180">
        <f t="shared" si="1"/>
        <v>-100</v>
      </c>
      <c r="I14" s="182"/>
      <c r="J14" s="183">
        <f t="shared" si="2"/>
        <v>0</v>
      </c>
      <c r="K14" s="168"/>
      <c r="L14" s="168"/>
      <c r="M14" s="168"/>
      <c r="N14" s="168"/>
      <c r="O14" s="168"/>
      <c r="P14" s="170"/>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ht="55.5" customHeight="1">
      <c r="A15" s="341" t="s">
        <v>0</v>
      </c>
      <c r="B15" s="334"/>
      <c r="C15" s="334"/>
      <c r="D15" s="185">
        <f>SUM(D9:D14)</f>
        <v>55000</v>
      </c>
      <c r="E15" s="185">
        <f>SUM(E9:E14)</f>
        <v>22634.45</v>
      </c>
      <c r="F15" s="185">
        <f>SUM(F9:F14)</f>
        <v>73865.55</v>
      </c>
      <c r="G15" s="185">
        <f>SUM(G9:G14)</f>
        <v>96500</v>
      </c>
      <c r="H15" s="185">
        <f t="shared" si="1"/>
        <v>75.454545454545467</v>
      </c>
      <c r="I15" s="185">
        <f>SUM(I9:I14)</f>
        <v>0</v>
      </c>
      <c r="J15" s="185">
        <f t="shared" si="2"/>
        <v>0</v>
      </c>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row>
    <row r="16" spans="1:42" ht="55.5" customHeight="1">
      <c r="A16" s="342"/>
      <c r="B16" s="334"/>
      <c r="C16" s="334"/>
      <c r="D16" s="334"/>
      <c r="E16" s="334"/>
      <c r="F16" s="334"/>
      <c r="G16" s="334"/>
      <c r="H16" s="334"/>
      <c r="I16" s="334"/>
      <c r="J16" s="334"/>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55.5" customHeight="1">
      <c r="A17" s="343" t="s">
        <v>178</v>
      </c>
      <c r="B17" s="334"/>
      <c r="C17" s="334"/>
      <c r="D17" s="334"/>
      <c r="E17" s="334"/>
      <c r="F17" s="334"/>
      <c r="G17" s="334"/>
      <c r="H17" s="334"/>
      <c r="I17" s="334"/>
      <c r="J17" s="335"/>
      <c r="K17" s="168"/>
      <c r="L17" s="187"/>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199.5" customHeight="1">
      <c r="A18" s="344"/>
      <c r="B18" s="334"/>
      <c r="C18" s="334"/>
      <c r="D18" s="334"/>
      <c r="E18" s="334"/>
      <c r="F18" s="334"/>
      <c r="G18" s="334"/>
      <c r="H18" s="334"/>
      <c r="I18" s="334"/>
      <c r="J18" s="335"/>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188"/>
      <c r="B19" s="188"/>
      <c r="C19" s="188"/>
      <c r="D19" s="188"/>
      <c r="E19" s="188"/>
      <c r="F19" s="188"/>
      <c r="G19" s="188"/>
      <c r="H19" s="188"/>
      <c r="I19" s="188"/>
      <c r="J19" s="18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55.5" customHeight="1">
      <c r="A20" s="343" t="s">
        <v>449</v>
      </c>
      <c r="B20" s="334"/>
      <c r="C20" s="334"/>
      <c r="D20" s="334"/>
      <c r="E20" s="334"/>
      <c r="F20" s="334"/>
      <c r="G20" s="334"/>
      <c r="H20" s="334"/>
      <c r="I20" s="334"/>
      <c r="J20" s="335"/>
      <c r="K20" s="189"/>
      <c r="L20" s="189"/>
      <c r="M20" s="189"/>
      <c r="N20" s="173"/>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23.5" customHeight="1">
      <c r="A21" s="327" t="s">
        <v>450</v>
      </c>
      <c r="B21" s="328"/>
      <c r="C21" s="328"/>
      <c r="D21" s="328"/>
      <c r="E21" s="328"/>
      <c r="F21" s="328"/>
      <c r="G21" s="328"/>
      <c r="H21" s="328"/>
      <c r="I21" s="328"/>
      <c r="J21" s="329"/>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08.5" customHeight="1">
      <c r="A22" s="330"/>
      <c r="B22" s="331"/>
      <c r="C22" s="331"/>
      <c r="D22" s="331"/>
      <c r="E22" s="331"/>
      <c r="F22" s="331"/>
      <c r="G22" s="331"/>
      <c r="H22" s="331"/>
      <c r="I22" s="331"/>
      <c r="J22" s="332"/>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sheetData>
  <mergeCells count="21">
    <mergeCell ref="A1:J1"/>
    <mergeCell ref="A2:J2"/>
    <mergeCell ref="A3:B3"/>
    <mergeCell ref="C3:J3"/>
    <mergeCell ref="A4:B4"/>
    <mergeCell ref="C4:J4"/>
    <mergeCell ref="A21:J22"/>
    <mergeCell ref="A6:C6"/>
    <mergeCell ref="D6:H6"/>
    <mergeCell ref="I6:J6"/>
    <mergeCell ref="A7:C7"/>
    <mergeCell ref="D7:D8"/>
    <mergeCell ref="E7:G7"/>
    <mergeCell ref="H7:H8"/>
    <mergeCell ref="I7:I8"/>
    <mergeCell ref="J7:J8"/>
    <mergeCell ref="A15:C15"/>
    <mergeCell ref="A16:J16"/>
    <mergeCell ref="A17:J17"/>
    <mergeCell ref="A18:J18"/>
    <mergeCell ref="A20:J20"/>
  </mergeCells>
  <dataValidations count="1">
    <dataValidation type="list" allowBlank="1" showErrorMessage="1" sqref="AP8:AP10" xr:uid="{0A813075-6A5C-4D97-B8F9-2BEA5C34FF36}">
      <formula1>$AP$8:$AP$10</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7BB38-E934-4ABC-83CE-E8CFB23F5E10}">
  <dimension ref="A1:AP991"/>
  <sheetViews>
    <sheetView view="pageBreakPreview" zoomScale="35" zoomScaleNormal="60" zoomScaleSheetLayoutView="35" workbookViewId="0">
      <selection activeCell="B9" sqref="B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352</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20</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55.5" customHeight="1">
      <c r="A9" s="216">
        <v>1</v>
      </c>
      <c r="B9" s="210" t="s">
        <v>506</v>
      </c>
      <c r="C9" s="202" t="s">
        <v>104</v>
      </c>
      <c r="D9" s="182">
        <v>8627.26</v>
      </c>
      <c r="E9" s="182">
        <v>0</v>
      </c>
      <c r="F9" s="182">
        <v>975.15</v>
      </c>
      <c r="G9" s="179">
        <f t="shared" ref="G9" si="0">E9+F9</f>
        <v>975.15</v>
      </c>
      <c r="H9" s="180">
        <f t="shared" ref="H9:H10" si="1">IFERROR(G9/D9*100-100,0)</f>
        <v>-88.696874789910126</v>
      </c>
      <c r="I9" s="182"/>
      <c r="J9" s="183">
        <f t="shared" ref="J9:J10"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ht="55.5" customHeight="1">
      <c r="A10" s="341" t="s">
        <v>0</v>
      </c>
      <c r="B10" s="334"/>
      <c r="C10" s="334"/>
      <c r="D10" s="185">
        <f>SUM(D9:D9)</f>
        <v>8627.26</v>
      </c>
      <c r="E10" s="185">
        <f>SUM(E9:E9)</f>
        <v>0</v>
      </c>
      <c r="F10" s="185">
        <f>SUM(F9:F9)</f>
        <v>975.15</v>
      </c>
      <c r="G10" s="185">
        <f>SUM(G9:G9)</f>
        <v>975.15</v>
      </c>
      <c r="H10" s="185">
        <f t="shared" si="1"/>
        <v>-88.696874789910126</v>
      </c>
      <c r="I10" s="185">
        <f>SUM(I9:I9)</f>
        <v>0</v>
      </c>
      <c r="J10" s="185">
        <f t="shared" si="2"/>
        <v>0</v>
      </c>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row>
    <row r="11" spans="1:42" ht="55.5" customHeight="1">
      <c r="A11" s="342"/>
      <c r="B11" s="334"/>
      <c r="C11" s="334"/>
      <c r="D11" s="334"/>
      <c r="E11" s="334"/>
      <c r="F11" s="334"/>
      <c r="G11" s="334"/>
      <c r="H11" s="334"/>
      <c r="I11" s="334"/>
      <c r="J11" s="334"/>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row>
    <row r="12" spans="1:42" ht="55.5" customHeight="1">
      <c r="A12" s="343" t="s">
        <v>178</v>
      </c>
      <c r="B12" s="334"/>
      <c r="C12" s="334"/>
      <c r="D12" s="334"/>
      <c r="E12" s="334"/>
      <c r="F12" s="334"/>
      <c r="G12" s="334"/>
      <c r="H12" s="334"/>
      <c r="I12" s="334"/>
      <c r="J12" s="335"/>
      <c r="K12" s="168"/>
      <c r="L12" s="187"/>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row>
    <row r="13" spans="1:42" ht="199.5" customHeight="1">
      <c r="A13" s="344"/>
      <c r="B13" s="334"/>
      <c r="C13" s="334"/>
      <c r="D13" s="334"/>
      <c r="E13" s="334"/>
      <c r="F13" s="334"/>
      <c r="G13" s="334"/>
      <c r="H13" s="334"/>
      <c r="I13" s="334"/>
      <c r="J13" s="335"/>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188"/>
      <c r="B14" s="188"/>
      <c r="C14" s="188"/>
      <c r="D14" s="188"/>
      <c r="E14" s="188"/>
      <c r="F14" s="188"/>
      <c r="G14" s="188"/>
      <c r="H14" s="188"/>
      <c r="I14" s="188"/>
      <c r="J14" s="18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55.5" customHeight="1">
      <c r="A15" s="343" t="s">
        <v>449</v>
      </c>
      <c r="B15" s="334"/>
      <c r="C15" s="334"/>
      <c r="D15" s="334"/>
      <c r="E15" s="334"/>
      <c r="F15" s="334"/>
      <c r="G15" s="334"/>
      <c r="H15" s="334"/>
      <c r="I15" s="334"/>
      <c r="J15" s="335"/>
      <c r="K15" s="189"/>
      <c r="L15" s="189"/>
      <c r="M15" s="189"/>
      <c r="N15" s="173"/>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223.5" customHeight="1">
      <c r="A16" s="327" t="s">
        <v>450</v>
      </c>
      <c r="B16" s="328"/>
      <c r="C16" s="328"/>
      <c r="D16" s="328"/>
      <c r="E16" s="328"/>
      <c r="F16" s="328"/>
      <c r="G16" s="328"/>
      <c r="H16" s="328"/>
      <c r="I16" s="328"/>
      <c r="J16" s="329"/>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208.5" customHeight="1">
      <c r="A17" s="330"/>
      <c r="B17" s="331"/>
      <c r="C17" s="331"/>
      <c r="D17" s="331"/>
      <c r="E17" s="331"/>
      <c r="F17" s="331"/>
      <c r="G17" s="331"/>
      <c r="H17" s="331"/>
      <c r="I17" s="331"/>
      <c r="J17" s="332"/>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5.5" customHeight="1">
      <c r="A18" s="168"/>
      <c r="B18" s="168"/>
      <c r="C18" s="168"/>
      <c r="D18" s="168"/>
      <c r="E18" s="168"/>
      <c r="F18" s="168"/>
      <c r="G18" s="168"/>
      <c r="H18" s="168"/>
      <c r="I18" s="190"/>
      <c r="J18" s="190"/>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5.5" customHeight="1">
      <c r="A19" s="168"/>
      <c r="B19" s="168"/>
      <c r="C19" s="168"/>
      <c r="D19" s="168"/>
      <c r="E19" s="168"/>
      <c r="F19" s="168"/>
      <c r="G19" s="168"/>
      <c r="H19" s="168"/>
      <c r="I19" s="190"/>
      <c r="J19" s="190"/>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sheetData>
  <mergeCells count="21">
    <mergeCell ref="A1:J1"/>
    <mergeCell ref="A2:J2"/>
    <mergeCell ref="A3:B3"/>
    <mergeCell ref="C3:J3"/>
    <mergeCell ref="A4:B4"/>
    <mergeCell ref="C4:J4"/>
    <mergeCell ref="A16:J17"/>
    <mergeCell ref="A6:C6"/>
    <mergeCell ref="D6:H6"/>
    <mergeCell ref="I6:J6"/>
    <mergeCell ref="A7:C7"/>
    <mergeCell ref="D7:D8"/>
    <mergeCell ref="E7:G7"/>
    <mergeCell ref="H7:H8"/>
    <mergeCell ref="I7:I8"/>
    <mergeCell ref="J7:J8"/>
    <mergeCell ref="A10:C10"/>
    <mergeCell ref="A11:J11"/>
    <mergeCell ref="A12:J12"/>
    <mergeCell ref="A13:J13"/>
    <mergeCell ref="A15:J15"/>
  </mergeCells>
  <dataValidations count="1">
    <dataValidation type="list" allowBlank="1" showErrorMessage="1" sqref="AP8:AP9" xr:uid="{3FFA90CF-B7B2-46DA-8B04-988A026ECD87}">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99982-32EA-482A-8EF1-6E5CC1064C07}">
  <dimension ref="A1:AP1000"/>
  <sheetViews>
    <sheetView view="pageBreakPreview" topLeftCell="A13" zoomScale="32" zoomScaleNormal="50" zoomScaleSheetLayoutView="32" workbookViewId="0">
      <selection activeCell="D16" sqref="D16"/>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507</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106</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68" customHeight="1">
      <c r="A9" s="216">
        <v>11</v>
      </c>
      <c r="B9" s="217" t="s">
        <v>508</v>
      </c>
      <c r="C9" s="202" t="s">
        <v>104</v>
      </c>
      <c r="D9" s="182">
        <v>0</v>
      </c>
      <c r="E9" s="182"/>
      <c r="F9" s="182"/>
      <c r="G9" s="179">
        <f t="shared" ref="G9:G18" si="0">E9+F9</f>
        <v>0</v>
      </c>
      <c r="H9" s="180">
        <f t="shared" ref="H9:H19" si="1">IFERROR(G9/D9*100-100,0)</f>
        <v>0</v>
      </c>
      <c r="I9" s="182"/>
      <c r="J9" s="183">
        <f t="shared" ref="J9:J19"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ht="63" customHeight="1">
      <c r="A10" s="216">
        <v>4</v>
      </c>
      <c r="B10" s="216" t="s">
        <v>514</v>
      </c>
      <c r="C10" s="202" t="s">
        <v>104</v>
      </c>
      <c r="D10" s="182"/>
      <c r="E10" s="182"/>
      <c r="F10" s="182">
        <v>4500</v>
      </c>
      <c r="G10" s="179">
        <f t="shared" si="0"/>
        <v>4500</v>
      </c>
      <c r="H10" s="180">
        <f t="shared" si="1"/>
        <v>0</v>
      </c>
      <c r="I10" s="182"/>
      <c r="J10" s="183">
        <f t="shared" si="2"/>
        <v>0</v>
      </c>
      <c r="K10" s="168"/>
      <c r="L10" s="168"/>
      <c r="M10" s="168"/>
      <c r="N10" s="168"/>
      <c r="O10" s="168"/>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448</v>
      </c>
    </row>
    <row r="11" spans="1:42" ht="357.75" customHeight="1">
      <c r="A11" s="216">
        <v>4</v>
      </c>
      <c r="B11" s="216" t="s">
        <v>515</v>
      </c>
      <c r="C11" s="202" t="s">
        <v>104</v>
      </c>
      <c r="D11" s="182"/>
      <c r="E11" s="182"/>
      <c r="F11" s="182">
        <v>5000</v>
      </c>
      <c r="G11" s="179">
        <f t="shared" si="0"/>
        <v>5000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row>
    <row r="12" spans="1:42" s="212" customFormat="1" ht="165" customHeight="1">
      <c r="A12" s="216">
        <v>10</v>
      </c>
      <c r="B12" s="216" t="s">
        <v>517</v>
      </c>
      <c r="C12" s="202" t="s">
        <v>104</v>
      </c>
      <c r="D12" s="182"/>
      <c r="E12" s="182"/>
      <c r="F12" s="182"/>
      <c r="G12" s="179"/>
      <c r="H12" s="180"/>
      <c r="I12" s="182"/>
      <c r="J12" s="183"/>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s="212" customFormat="1" ht="245.25" customHeight="1">
      <c r="A13" s="216">
        <v>2</v>
      </c>
      <c r="B13" s="216" t="s">
        <v>516</v>
      </c>
      <c r="C13" s="202" t="s">
        <v>104</v>
      </c>
      <c r="D13" s="182"/>
      <c r="E13" s="182"/>
      <c r="F13" s="182">
        <v>5000</v>
      </c>
      <c r="G13" s="179">
        <f t="shared" si="0"/>
        <v>5000</v>
      </c>
      <c r="H13" s="180">
        <f t="shared" si="1"/>
        <v>0</v>
      </c>
      <c r="I13" s="182"/>
      <c r="J13" s="183">
        <f t="shared" si="2"/>
        <v>0</v>
      </c>
      <c r="K13" s="168"/>
      <c r="L13" s="168"/>
      <c r="M13" s="168"/>
      <c r="N13" s="168"/>
      <c r="O13" s="168"/>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183.75">
      <c r="A14" s="216">
        <v>1</v>
      </c>
      <c r="B14" s="216" t="s">
        <v>512</v>
      </c>
      <c r="C14" s="202" t="s">
        <v>104</v>
      </c>
      <c r="D14" s="182">
        <v>2000</v>
      </c>
      <c r="E14" s="182"/>
      <c r="F14" s="182">
        <v>1500</v>
      </c>
      <c r="G14" s="179">
        <f t="shared" si="0"/>
        <v>1500</v>
      </c>
      <c r="H14" s="180">
        <f t="shared" si="1"/>
        <v>-25</v>
      </c>
      <c r="I14" s="182"/>
      <c r="J14" s="183">
        <f t="shared" si="2"/>
        <v>0</v>
      </c>
      <c r="K14" s="168"/>
      <c r="L14" s="168"/>
      <c r="M14" s="168"/>
      <c r="N14" s="168"/>
      <c r="O14" s="168"/>
      <c r="P14" s="170"/>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ht="192.75" customHeight="1">
      <c r="A15" s="216">
        <v>0</v>
      </c>
      <c r="B15" s="216" t="s">
        <v>513</v>
      </c>
      <c r="C15" s="202" t="s">
        <v>96</v>
      </c>
      <c r="D15" s="182">
        <v>2000</v>
      </c>
      <c r="E15" s="182"/>
      <c r="F15" s="182"/>
      <c r="G15" s="179">
        <f t="shared" si="0"/>
        <v>0</v>
      </c>
      <c r="H15" s="180">
        <f t="shared" si="1"/>
        <v>-100</v>
      </c>
      <c r="I15" s="182"/>
      <c r="J15" s="183">
        <f t="shared" si="2"/>
        <v>0</v>
      </c>
      <c r="K15" s="168"/>
      <c r="L15" s="168"/>
      <c r="M15" s="168"/>
      <c r="N15" s="168"/>
      <c r="O15" s="168"/>
      <c r="P15" s="170"/>
      <c r="Q15" s="170"/>
      <c r="R15" s="170"/>
      <c r="S15" s="170"/>
      <c r="T15" s="170"/>
      <c r="U15" s="170"/>
      <c r="V15" s="170"/>
      <c r="W15" s="170"/>
      <c r="X15" s="170"/>
      <c r="Y15" s="170"/>
      <c r="Z15" s="168"/>
      <c r="AA15" s="168"/>
      <c r="AB15" s="168"/>
      <c r="AC15" s="168"/>
      <c r="AD15" s="168"/>
      <c r="AE15" s="168"/>
      <c r="AF15" s="168"/>
      <c r="AG15" s="168"/>
      <c r="AH15" s="168"/>
      <c r="AI15" s="168"/>
      <c r="AJ15" s="168"/>
      <c r="AK15" s="168"/>
      <c r="AL15" s="168"/>
      <c r="AM15" s="168"/>
      <c r="AN15" s="168"/>
      <c r="AO15" s="168"/>
      <c r="AP15" s="168"/>
    </row>
    <row r="16" spans="1:42" s="212" customFormat="1" ht="192.75" customHeight="1">
      <c r="A16" s="216">
        <v>0</v>
      </c>
      <c r="B16" s="216" t="s">
        <v>510</v>
      </c>
      <c r="C16" s="202" t="s">
        <v>104</v>
      </c>
      <c r="D16" s="182">
        <v>4000</v>
      </c>
      <c r="E16" s="182"/>
      <c r="F16" s="182"/>
      <c r="G16" s="179"/>
      <c r="H16" s="180"/>
      <c r="I16" s="182"/>
      <c r="J16" s="183"/>
      <c r="K16" s="168"/>
      <c r="L16" s="168"/>
      <c r="M16" s="168"/>
      <c r="N16" s="168"/>
      <c r="O16" s="168"/>
      <c r="P16" s="170"/>
      <c r="Q16" s="170"/>
      <c r="R16" s="170"/>
      <c r="S16" s="170"/>
      <c r="T16" s="170"/>
      <c r="U16" s="170"/>
      <c r="V16" s="170"/>
      <c r="W16" s="170"/>
      <c r="X16" s="170"/>
      <c r="Y16" s="170"/>
      <c r="Z16" s="168"/>
      <c r="AA16" s="168"/>
      <c r="AB16" s="168"/>
      <c r="AC16" s="168"/>
      <c r="AD16" s="168"/>
      <c r="AE16" s="168"/>
      <c r="AF16" s="168"/>
      <c r="AG16" s="168"/>
      <c r="AH16" s="168"/>
      <c r="AI16" s="168"/>
      <c r="AJ16" s="168"/>
      <c r="AK16" s="168"/>
      <c r="AL16" s="168"/>
      <c r="AM16" s="168"/>
      <c r="AN16" s="168"/>
      <c r="AO16" s="168"/>
      <c r="AP16" s="168"/>
    </row>
    <row r="17" spans="1:42" ht="95.25" customHeight="1">
      <c r="A17" s="216">
        <v>0</v>
      </c>
      <c r="B17" s="216" t="s">
        <v>509</v>
      </c>
      <c r="C17" s="202" t="s">
        <v>104</v>
      </c>
      <c r="D17" s="182">
        <v>4000</v>
      </c>
      <c r="E17" s="182"/>
      <c r="F17" s="182"/>
      <c r="G17" s="179">
        <f t="shared" si="0"/>
        <v>0</v>
      </c>
      <c r="H17" s="180">
        <f t="shared" si="1"/>
        <v>-100</v>
      </c>
      <c r="I17" s="182"/>
      <c r="J17" s="183">
        <f t="shared" si="2"/>
        <v>0</v>
      </c>
      <c r="K17" s="168"/>
      <c r="L17" s="168"/>
      <c r="M17" s="168"/>
      <c r="N17" s="168"/>
      <c r="O17" s="168"/>
      <c r="P17" s="184"/>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157.5">
      <c r="A18" s="216">
        <v>0</v>
      </c>
      <c r="B18" s="216" t="s">
        <v>511</v>
      </c>
      <c r="C18" s="202" t="s">
        <v>104</v>
      </c>
      <c r="D18" s="182">
        <v>2000</v>
      </c>
      <c r="E18" s="182"/>
      <c r="F18" s="182"/>
      <c r="G18" s="179">
        <f t="shared" si="0"/>
        <v>0</v>
      </c>
      <c r="H18" s="180">
        <f t="shared" si="1"/>
        <v>-100</v>
      </c>
      <c r="I18" s="182"/>
      <c r="J18" s="183">
        <f t="shared" si="2"/>
        <v>0</v>
      </c>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341" t="s">
        <v>0</v>
      </c>
      <c r="B19" s="334"/>
      <c r="C19" s="334"/>
      <c r="D19" s="185">
        <f>SUM(D9:D18)</f>
        <v>14000</v>
      </c>
      <c r="E19" s="185">
        <f>SUM(E9:E18)</f>
        <v>0</v>
      </c>
      <c r="F19" s="185">
        <f>SUM(F9:F18)</f>
        <v>16000</v>
      </c>
      <c r="G19" s="185">
        <f>SUM(G9:G18)</f>
        <v>16000</v>
      </c>
      <c r="H19" s="185">
        <f t="shared" si="1"/>
        <v>14.285714285714278</v>
      </c>
      <c r="I19" s="185">
        <f>SUM(I9:I18)</f>
        <v>0</v>
      </c>
      <c r="J19" s="185">
        <f t="shared" si="2"/>
        <v>0</v>
      </c>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row>
    <row r="20" spans="1:42" ht="55.5" customHeight="1">
      <c r="A20" s="342"/>
      <c r="B20" s="334"/>
      <c r="C20" s="334"/>
      <c r="D20" s="334"/>
      <c r="E20" s="334"/>
      <c r="F20" s="334"/>
      <c r="G20" s="334"/>
      <c r="H20" s="334"/>
      <c r="I20" s="334"/>
      <c r="J20" s="334"/>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55.5" customHeight="1">
      <c r="A21" s="343" t="s">
        <v>178</v>
      </c>
      <c r="B21" s="334"/>
      <c r="C21" s="334"/>
      <c r="D21" s="334"/>
      <c r="E21" s="334"/>
      <c r="F21" s="334"/>
      <c r="G21" s="334"/>
      <c r="H21" s="334"/>
      <c r="I21" s="334"/>
      <c r="J21" s="335"/>
      <c r="K21" s="168"/>
      <c r="L21" s="187"/>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199.5" customHeight="1">
      <c r="A22" s="344"/>
      <c r="B22" s="334"/>
      <c r="C22" s="334"/>
      <c r="D22" s="334"/>
      <c r="E22" s="334"/>
      <c r="F22" s="334"/>
      <c r="G22" s="334"/>
      <c r="H22" s="334"/>
      <c r="I22" s="334"/>
      <c r="J22" s="335"/>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55.5" customHeight="1">
      <c r="A23" s="188"/>
      <c r="B23" s="188"/>
      <c r="C23" s="188"/>
      <c r="D23" s="188"/>
      <c r="E23" s="188"/>
      <c r="F23" s="188"/>
      <c r="G23" s="188"/>
      <c r="H23" s="188"/>
      <c r="I23" s="188"/>
      <c r="J23" s="18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55.5" customHeight="1">
      <c r="A24" s="343" t="s">
        <v>449</v>
      </c>
      <c r="B24" s="334"/>
      <c r="C24" s="334"/>
      <c r="D24" s="334"/>
      <c r="E24" s="334"/>
      <c r="F24" s="334"/>
      <c r="G24" s="334"/>
      <c r="H24" s="334"/>
      <c r="I24" s="334"/>
      <c r="J24" s="335"/>
      <c r="K24" s="189"/>
      <c r="L24" s="189"/>
      <c r="M24" s="189"/>
      <c r="N24" s="173"/>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23.5" customHeight="1">
      <c r="A25" s="327" t="s">
        <v>450</v>
      </c>
      <c r="B25" s="328"/>
      <c r="C25" s="328"/>
      <c r="D25" s="328"/>
      <c r="E25" s="328"/>
      <c r="F25" s="328"/>
      <c r="G25" s="328"/>
      <c r="H25" s="328"/>
      <c r="I25" s="328"/>
      <c r="J25" s="329"/>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08.5" customHeight="1">
      <c r="A26" s="330"/>
      <c r="B26" s="331"/>
      <c r="C26" s="331"/>
      <c r="D26" s="331"/>
      <c r="E26" s="331"/>
      <c r="F26" s="331"/>
      <c r="G26" s="331"/>
      <c r="H26" s="331"/>
      <c r="I26" s="331"/>
      <c r="J26" s="332"/>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row r="997" spans="1:42" ht="25.5" customHeight="1">
      <c r="A997" s="168"/>
      <c r="B997" s="168"/>
      <c r="C997" s="168"/>
      <c r="D997" s="168"/>
      <c r="E997" s="168"/>
      <c r="F997" s="168"/>
      <c r="G997" s="168"/>
      <c r="H997" s="168"/>
      <c r="I997" s="190"/>
      <c r="J997" s="190"/>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row>
    <row r="998" spans="1:42" ht="25.5" customHeight="1">
      <c r="A998" s="168"/>
      <c r="B998" s="168"/>
      <c r="C998" s="168"/>
      <c r="D998" s="168"/>
      <c r="E998" s="168"/>
      <c r="F998" s="168"/>
      <c r="G998" s="168"/>
      <c r="H998" s="168"/>
      <c r="I998" s="190"/>
      <c r="J998" s="190"/>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row>
    <row r="999" spans="1:42" ht="25.5" customHeight="1">
      <c r="A999" s="168"/>
      <c r="B999" s="168"/>
      <c r="C999" s="168"/>
      <c r="D999" s="168"/>
      <c r="E999" s="168"/>
      <c r="F999" s="168"/>
      <c r="G999" s="168"/>
      <c r="H999" s="168"/>
      <c r="I999" s="190"/>
      <c r="J999" s="190"/>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row>
    <row r="1000" spans="1:42" ht="25.5" customHeight="1">
      <c r="A1000" s="168"/>
      <c r="B1000" s="168"/>
      <c r="C1000" s="168"/>
      <c r="D1000" s="168"/>
      <c r="E1000" s="168"/>
      <c r="F1000" s="168"/>
      <c r="G1000" s="168"/>
      <c r="H1000" s="168"/>
      <c r="I1000" s="190"/>
      <c r="J1000" s="190"/>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row>
  </sheetData>
  <mergeCells count="21">
    <mergeCell ref="A1:J1"/>
    <mergeCell ref="A2:J2"/>
    <mergeCell ref="A3:B3"/>
    <mergeCell ref="C3:J3"/>
    <mergeCell ref="A4:B4"/>
    <mergeCell ref="C4:J4"/>
    <mergeCell ref="A25:J26"/>
    <mergeCell ref="A6:C6"/>
    <mergeCell ref="D6:H6"/>
    <mergeCell ref="I6:J6"/>
    <mergeCell ref="A7:C7"/>
    <mergeCell ref="D7:D8"/>
    <mergeCell ref="E7:G7"/>
    <mergeCell ref="H7:H8"/>
    <mergeCell ref="I7:I8"/>
    <mergeCell ref="J7:J8"/>
    <mergeCell ref="A19:C19"/>
    <mergeCell ref="A20:J20"/>
    <mergeCell ref="A21:J21"/>
    <mergeCell ref="A22:J22"/>
    <mergeCell ref="A24:J24"/>
  </mergeCells>
  <dataValidations count="1">
    <dataValidation type="list" allowBlank="1" showErrorMessage="1" sqref="AP8:AP9" xr:uid="{9287174E-7F17-439F-970F-F2373C3653DA}">
      <formula1>$AP$8:$AP$9</formula1>
    </dataValidation>
  </dataValidations>
  <pageMargins left="0.511811024" right="0.511811024" top="0.78740157499999996" bottom="0.78740157499999996" header="0.31496062000000002" footer="0.31496062000000002"/>
  <pageSetup paperSize="9" scale="24" orientation="portrait" r:id="rId1"/>
  <rowBreaks count="1" manualBreakCount="1">
    <brk id="14"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45BCE-35F8-4B41-A6E1-C18BEC50228F}">
  <dimension ref="A1:AP995"/>
  <sheetViews>
    <sheetView view="pageBreakPreview" topLeftCell="A7" zoomScale="35" zoomScaleNormal="60" zoomScaleSheetLayoutView="35" workbookViewId="0">
      <selection activeCell="D13" sqref="D13"/>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404</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518</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31.25">
      <c r="A9" s="216">
        <v>11</v>
      </c>
      <c r="B9" s="210" t="s">
        <v>519</v>
      </c>
      <c r="C9" s="202" t="s">
        <v>104</v>
      </c>
      <c r="D9" s="182">
        <v>0</v>
      </c>
      <c r="E9" s="182">
        <v>0</v>
      </c>
      <c r="F9" s="182">
        <v>0</v>
      </c>
      <c r="G9" s="179">
        <f t="shared" ref="G9:G13" si="0">E9+F9</f>
        <v>0</v>
      </c>
      <c r="H9" s="180">
        <f t="shared" ref="H9:H14" si="1">IFERROR(G9/D9*100-100,0)</f>
        <v>0</v>
      </c>
      <c r="I9" s="182"/>
      <c r="J9" s="183">
        <f t="shared" ref="J9:J14"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ht="105">
      <c r="A10" s="216">
        <v>6</v>
      </c>
      <c r="B10" s="202" t="s">
        <v>520</v>
      </c>
      <c r="C10" s="202" t="s">
        <v>91</v>
      </c>
      <c r="D10" s="182">
        <v>2000</v>
      </c>
      <c r="E10" s="182">
        <v>0</v>
      </c>
      <c r="F10" s="182">
        <v>0</v>
      </c>
      <c r="G10" s="179">
        <f t="shared" si="0"/>
        <v>0</v>
      </c>
      <c r="H10" s="180">
        <f t="shared" si="1"/>
        <v>-100</v>
      </c>
      <c r="I10" s="182"/>
      <c r="J10" s="183">
        <f t="shared" si="2"/>
        <v>0</v>
      </c>
      <c r="K10" s="168"/>
      <c r="L10" s="168"/>
      <c r="M10" s="168"/>
      <c r="N10" s="168"/>
      <c r="O10" s="168"/>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448</v>
      </c>
    </row>
    <row r="11" spans="1:42" ht="131.25">
      <c r="A11" s="216">
        <v>4</v>
      </c>
      <c r="B11" s="202" t="s">
        <v>521</v>
      </c>
      <c r="C11" s="202" t="s">
        <v>93</v>
      </c>
      <c r="D11" s="182">
        <v>6000</v>
      </c>
      <c r="E11" s="182">
        <v>2663.5</v>
      </c>
      <c r="F11" s="182">
        <v>7336.5</v>
      </c>
      <c r="G11" s="179">
        <f t="shared" si="0"/>
        <v>10000</v>
      </c>
      <c r="H11" s="180">
        <f t="shared" si="1"/>
        <v>66.666666666666686</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row>
    <row r="12" spans="1:42" s="212" customFormat="1" ht="131.25">
      <c r="A12" s="216">
        <v>6</v>
      </c>
      <c r="B12" s="202" t="s">
        <v>522</v>
      </c>
      <c r="C12" s="202" t="s">
        <v>93</v>
      </c>
      <c r="D12" s="182">
        <v>2000</v>
      </c>
      <c r="E12" s="182">
        <v>0</v>
      </c>
      <c r="F12" s="182">
        <v>2000</v>
      </c>
      <c r="G12" s="179"/>
      <c r="H12" s="180"/>
      <c r="I12" s="182"/>
      <c r="J12" s="183"/>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s="212" customFormat="1" ht="105">
      <c r="A13" s="216">
        <v>0</v>
      </c>
      <c r="B13" s="202" t="s">
        <v>523</v>
      </c>
      <c r="C13" s="202" t="s">
        <v>92</v>
      </c>
      <c r="D13" s="182"/>
      <c r="E13" s="182">
        <v>0</v>
      </c>
      <c r="F13" s="182">
        <v>0</v>
      </c>
      <c r="G13" s="179">
        <f t="shared" si="0"/>
        <v>0</v>
      </c>
      <c r="H13" s="180">
        <f t="shared" si="1"/>
        <v>0</v>
      </c>
      <c r="I13" s="182"/>
      <c r="J13" s="183">
        <f t="shared" si="2"/>
        <v>0</v>
      </c>
      <c r="K13" s="168"/>
      <c r="L13" s="168"/>
      <c r="M13" s="168"/>
      <c r="N13" s="168"/>
      <c r="O13" s="168"/>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55.5" customHeight="1">
      <c r="A14" s="341" t="s">
        <v>0</v>
      </c>
      <c r="B14" s="334"/>
      <c r="C14" s="334"/>
      <c r="D14" s="185">
        <f>SUM(D9:D13)</f>
        <v>10000</v>
      </c>
      <c r="E14" s="185">
        <f>SUM(E9:E13)</f>
        <v>2663.5</v>
      </c>
      <c r="F14" s="185">
        <f>SUM(F9:F13)</f>
        <v>9336.5</v>
      </c>
      <c r="G14" s="185">
        <f>SUM(G9:G13)</f>
        <v>10000</v>
      </c>
      <c r="H14" s="185">
        <f t="shared" si="1"/>
        <v>0</v>
      </c>
      <c r="I14" s="185">
        <f>SUM(I9:I13)</f>
        <v>0</v>
      </c>
      <c r="J14" s="185">
        <f t="shared" si="2"/>
        <v>0</v>
      </c>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row>
    <row r="15" spans="1:42" ht="55.5" customHeight="1">
      <c r="A15" s="342"/>
      <c r="B15" s="334"/>
      <c r="C15" s="334"/>
      <c r="D15" s="334"/>
      <c r="E15" s="334"/>
      <c r="F15" s="334"/>
      <c r="G15" s="334"/>
      <c r="H15" s="334"/>
      <c r="I15" s="334"/>
      <c r="J15" s="334"/>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55.5" customHeight="1">
      <c r="A16" s="343" t="s">
        <v>178</v>
      </c>
      <c r="B16" s="334"/>
      <c r="C16" s="334"/>
      <c r="D16" s="334"/>
      <c r="E16" s="334"/>
      <c r="F16" s="334"/>
      <c r="G16" s="334"/>
      <c r="H16" s="334"/>
      <c r="I16" s="334"/>
      <c r="J16" s="335"/>
      <c r="K16" s="168"/>
      <c r="L16" s="187"/>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199.5" customHeight="1">
      <c r="A17" s="344"/>
      <c r="B17" s="334"/>
      <c r="C17" s="334"/>
      <c r="D17" s="334"/>
      <c r="E17" s="334"/>
      <c r="F17" s="334"/>
      <c r="G17" s="334"/>
      <c r="H17" s="334"/>
      <c r="I17" s="334"/>
      <c r="J17" s="335"/>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55.5" customHeight="1">
      <c r="A18" s="188"/>
      <c r="B18" s="188"/>
      <c r="C18" s="188"/>
      <c r="D18" s="188"/>
      <c r="E18" s="188"/>
      <c r="F18" s="188"/>
      <c r="G18" s="188"/>
      <c r="H18" s="188"/>
      <c r="I18" s="188"/>
      <c r="J18" s="18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343" t="s">
        <v>449</v>
      </c>
      <c r="B19" s="334"/>
      <c r="C19" s="334"/>
      <c r="D19" s="334"/>
      <c r="E19" s="334"/>
      <c r="F19" s="334"/>
      <c r="G19" s="334"/>
      <c r="H19" s="334"/>
      <c r="I19" s="334"/>
      <c r="J19" s="335"/>
      <c r="K19" s="189"/>
      <c r="L19" s="189"/>
      <c r="M19" s="189"/>
      <c r="N19" s="173"/>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23.5" customHeight="1">
      <c r="A20" s="327" t="s">
        <v>450</v>
      </c>
      <c r="B20" s="328"/>
      <c r="C20" s="328"/>
      <c r="D20" s="328"/>
      <c r="E20" s="328"/>
      <c r="F20" s="328"/>
      <c r="G20" s="328"/>
      <c r="H20" s="328"/>
      <c r="I20" s="328"/>
      <c r="J20" s="329"/>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08.5" customHeight="1">
      <c r="A21" s="330"/>
      <c r="B21" s="331"/>
      <c r="C21" s="331"/>
      <c r="D21" s="331"/>
      <c r="E21" s="331"/>
      <c r="F21" s="331"/>
      <c r="G21" s="331"/>
      <c r="H21" s="331"/>
      <c r="I21" s="331"/>
      <c r="J21" s="332"/>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sheetData>
  <mergeCells count="21">
    <mergeCell ref="A1:J1"/>
    <mergeCell ref="A2:J2"/>
    <mergeCell ref="A3:B3"/>
    <mergeCell ref="C3:J3"/>
    <mergeCell ref="A4:B4"/>
    <mergeCell ref="C4:J4"/>
    <mergeCell ref="A20:J21"/>
    <mergeCell ref="A6:C6"/>
    <mergeCell ref="D6:H6"/>
    <mergeCell ref="I6:J6"/>
    <mergeCell ref="A7:C7"/>
    <mergeCell ref="D7:D8"/>
    <mergeCell ref="E7:G7"/>
    <mergeCell ref="H7:H8"/>
    <mergeCell ref="I7:I8"/>
    <mergeCell ref="J7:J8"/>
    <mergeCell ref="A14:C14"/>
    <mergeCell ref="A15:J15"/>
    <mergeCell ref="A16:J16"/>
    <mergeCell ref="A17:J17"/>
    <mergeCell ref="A19:J19"/>
  </mergeCells>
  <dataValidations count="1">
    <dataValidation type="list" allowBlank="1" showErrorMessage="1" sqref="AP8:AP9" xr:uid="{54D4AE86-F413-4EC3-BDAF-209665E33158}">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7"/>
  <sheetViews>
    <sheetView showGridLines="0" topLeftCell="A2" zoomScale="80" zoomScaleNormal="80" zoomScaleSheetLayoutView="50" workbookViewId="0">
      <selection activeCell="A21" sqref="A21:A22"/>
    </sheetView>
  </sheetViews>
  <sheetFormatPr defaultColWidth="9.140625" defaultRowHeight="23.25" zeroHeight="1"/>
  <cols>
    <col min="1" max="1" width="74.7109375" style="123" customWidth="1"/>
    <col min="2" max="2" width="81" style="124" customWidth="1"/>
    <col min="3" max="3" width="11.5703125" style="125" customWidth="1"/>
    <col min="4" max="4" width="16.42578125" style="124" customWidth="1"/>
    <col min="5" max="5" width="17" style="124" customWidth="1"/>
    <col min="6" max="6" width="17" style="126" customWidth="1"/>
    <col min="7" max="7" width="0" style="89" hidden="1" customWidth="1"/>
    <col min="8" max="8" width="20.28515625" style="89" bestFit="1" customWidth="1"/>
    <col min="9" max="16371" width="9.140625" style="89"/>
    <col min="16372" max="16384" width="2.140625" style="89" customWidth="1"/>
  </cols>
  <sheetData>
    <row r="1" spans="1:7" s="90" customFormat="1" ht="48" hidden="1" customHeight="1">
      <c r="A1" s="268" t="s">
        <v>177</v>
      </c>
      <c r="B1" s="269"/>
      <c r="C1" s="269"/>
      <c r="D1" s="269"/>
      <c r="E1" s="269"/>
      <c r="F1" s="269"/>
    </row>
    <row r="2" spans="1:7" s="90" customFormat="1" ht="45" customHeight="1">
      <c r="A2" s="230" t="s">
        <v>406</v>
      </c>
      <c r="B2" s="231"/>
      <c r="C2" s="231"/>
      <c r="D2" s="231"/>
      <c r="E2" s="231"/>
      <c r="F2" s="232"/>
    </row>
    <row r="3" spans="1:7" s="90" customFormat="1" ht="45" customHeight="1">
      <c r="A3" s="270" t="s">
        <v>25</v>
      </c>
      <c r="B3" s="270"/>
      <c r="C3" s="270"/>
      <c r="D3" s="270"/>
      <c r="E3" s="270"/>
      <c r="F3" s="270"/>
    </row>
    <row r="4" spans="1:7" s="90" customFormat="1" ht="21" customHeight="1" thickBot="1">
      <c r="A4" s="92"/>
      <c r="B4" s="92"/>
      <c r="C4" s="92"/>
      <c r="D4" s="92"/>
      <c r="E4" s="92"/>
      <c r="F4" s="93"/>
    </row>
    <row r="5" spans="1:7" s="90" customFormat="1" ht="61.5" hidden="1" customHeight="1" thickBot="1">
      <c r="A5" s="139" t="s">
        <v>395</v>
      </c>
      <c r="B5" s="238" t="s">
        <v>259</v>
      </c>
      <c r="C5" s="238"/>
      <c r="D5" s="238"/>
      <c r="E5" s="238"/>
      <c r="F5" s="238"/>
    </row>
    <row r="6" spans="1:7" s="90" customFormat="1" ht="45" customHeight="1">
      <c r="A6" s="241" t="s">
        <v>35</v>
      </c>
      <c r="B6" s="242"/>
      <c r="C6" s="242"/>
      <c r="D6" s="242"/>
      <c r="E6" s="243"/>
      <c r="F6" s="244"/>
    </row>
    <row r="7" spans="1:7" s="90" customFormat="1" ht="45" customHeight="1">
      <c r="A7" s="94" t="s">
        <v>11</v>
      </c>
      <c r="B7" s="245" t="s">
        <v>32</v>
      </c>
      <c r="C7" s="246"/>
      <c r="D7" s="95" t="s">
        <v>33</v>
      </c>
      <c r="E7" s="96" t="s">
        <v>184</v>
      </c>
      <c r="F7" s="97" t="s">
        <v>181</v>
      </c>
      <c r="G7" s="90" t="s">
        <v>410</v>
      </c>
    </row>
    <row r="8" spans="1:7" s="90" customFormat="1" ht="30.75" customHeight="1">
      <c r="A8" s="247" t="s">
        <v>191</v>
      </c>
      <c r="B8" s="98" t="s">
        <v>117</v>
      </c>
      <c r="C8" s="249" t="s">
        <v>46</v>
      </c>
      <c r="D8" s="251" t="s">
        <v>41</v>
      </c>
      <c r="E8" s="255">
        <v>0.77</v>
      </c>
      <c r="F8" s="240">
        <v>0.77</v>
      </c>
      <c r="G8" s="90">
        <v>1</v>
      </c>
    </row>
    <row r="9" spans="1:7" s="90" customFormat="1" ht="30.75" customHeight="1">
      <c r="A9" s="248"/>
      <c r="B9" s="99" t="s">
        <v>118</v>
      </c>
      <c r="C9" s="250"/>
      <c r="D9" s="251"/>
      <c r="E9" s="255"/>
      <c r="F9" s="240"/>
    </row>
    <row r="10" spans="1:7" s="90" customFormat="1" ht="24" customHeight="1">
      <c r="A10" s="100"/>
      <c r="B10" s="101"/>
      <c r="C10" s="101"/>
      <c r="D10" s="101"/>
      <c r="E10" s="101"/>
      <c r="F10" s="102"/>
    </row>
    <row r="11" spans="1:7" s="90" customFormat="1" ht="45" customHeight="1">
      <c r="A11" s="233" t="s">
        <v>34</v>
      </c>
      <c r="B11" s="233"/>
      <c r="C11" s="233"/>
      <c r="D11" s="233"/>
      <c r="E11" s="233"/>
      <c r="F11" s="233"/>
    </row>
    <row r="12" spans="1:7" s="90" customFormat="1" ht="45" customHeight="1">
      <c r="A12" s="103" t="s">
        <v>12</v>
      </c>
      <c r="B12" s="236" t="s">
        <v>32</v>
      </c>
      <c r="C12" s="236"/>
      <c r="D12" s="104" t="s">
        <v>33</v>
      </c>
      <c r="E12" s="104" t="s">
        <v>184</v>
      </c>
      <c r="F12" s="104" t="s">
        <v>181</v>
      </c>
      <c r="G12" s="90">
        <v>1</v>
      </c>
    </row>
    <row r="13" spans="1:7" s="90" customFormat="1" ht="34.5" customHeight="1">
      <c r="A13" s="237" t="s">
        <v>192</v>
      </c>
      <c r="B13" s="105" t="s">
        <v>119</v>
      </c>
      <c r="C13" s="239" t="s">
        <v>46</v>
      </c>
      <c r="D13" s="239" t="s">
        <v>120</v>
      </c>
      <c r="E13" s="255">
        <v>0.35</v>
      </c>
      <c r="F13" s="240">
        <v>0.75</v>
      </c>
    </row>
    <row r="14" spans="1:7" s="90" customFormat="1" ht="34.5" customHeight="1">
      <c r="A14" s="237"/>
      <c r="B14" s="106" t="s">
        <v>121</v>
      </c>
      <c r="C14" s="239"/>
      <c r="D14" s="239"/>
      <c r="E14" s="255"/>
      <c r="F14" s="240"/>
    </row>
    <row r="15" spans="1:7" s="90" customFormat="1" ht="34.5" customHeight="1">
      <c r="A15" s="237" t="s">
        <v>193</v>
      </c>
      <c r="B15" s="105" t="s">
        <v>122</v>
      </c>
      <c r="C15" s="239" t="s">
        <v>46</v>
      </c>
      <c r="D15" s="239" t="s">
        <v>120</v>
      </c>
      <c r="E15" s="255">
        <v>0.57999999999999996</v>
      </c>
      <c r="F15" s="240">
        <v>0.6</v>
      </c>
    </row>
    <row r="16" spans="1:7" s="90" customFormat="1" ht="34.5" customHeight="1">
      <c r="A16" s="237"/>
      <c r="B16" s="106" t="s">
        <v>123</v>
      </c>
      <c r="C16" s="239"/>
      <c r="D16" s="239"/>
      <c r="E16" s="255"/>
      <c r="F16" s="240"/>
    </row>
    <row r="17" spans="1:9" s="90" customFormat="1" ht="34.5" customHeight="1">
      <c r="A17" s="237" t="s">
        <v>194</v>
      </c>
      <c r="B17" s="252" t="s">
        <v>124</v>
      </c>
      <c r="C17" s="252"/>
      <c r="D17" s="239" t="s">
        <v>120</v>
      </c>
      <c r="E17" s="253">
        <v>0.55000000000000004</v>
      </c>
      <c r="F17" s="253">
        <v>0.49</v>
      </c>
      <c r="G17" s="91"/>
      <c r="I17" s="91"/>
    </row>
    <row r="18" spans="1:9" s="90" customFormat="1" ht="34.5" customHeight="1">
      <c r="A18" s="237"/>
      <c r="B18" s="254" t="s">
        <v>125</v>
      </c>
      <c r="C18" s="254"/>
      <c r="D18" s="239"/>
      <c r="E18" s="253"/>
      <c r="F18" s="253"/>
    </row>
    <row r="19" spans="1:9" s="90" customFormat="1" ht="34.5" customHeight="1">
      <c r="A19" s="237" t="s">
        <v>195</v>
      </c>
      <c r="B19" s="105" t="s">
        <v>126</v>
      </c>
      <c r="C19" s="239" t="s">
        <v>46</v>
      </c>
      <c r="D19" s="239" t="s">
        <v>120</v>
      </c>
      <c r="E19" s="255">
        <v>0.9</v>
      </c>
      <c r="F19" s="240">
        <v>0.8</v>
      </c>
    </row>
    <row r="20" spans="1:9" s="90" customFormat="1" ht="34.5" customHeight="1">
      <c r="A20" s="237"/>
      <c r="B20" s="106" t="s">
        <v>127</v>
      </c>
      <c r="C20" s="239"/>
      <c r="D20" s="239"/>
      <c r="E20" s="255"/>
      <c r="F20" s="240"/>
    </row>
    <row r="21" spans="1:9" s="90" customFormat="1" ht="34.5" customHeight="1">
      <c r="A21" s="237" t="s">
        <v>196</v>
      </c>
      <c r="B21" s="105" t="s">
        <v>128</v>
      </c>
      <c r="C21" s="239" t="s">
        <v>46</v>
      </c>
      <c r="D21" s="239" t="s">
        <v>48</v>
      </c>
      <c r="E21" s="255">
        <v>0.55000000000000004</v>
      </c>
      <c r="F21" s="240">
        <v>0.43</v>
      </c>
    </row>
    <row r="22" spans="1:9" s="90" customFormat="1" ht="34.5" customHeight="1">
      <c r="A22" s="237"/>
      <c r="B22" s="106" t="s">
        <v>129</v>
      </c>
      <c r="C22" s="239"/>
      <c r="D22" s="239"/>
      <c r="E22" s="255"/>
      <c r="F22" s="240"/>
    </row>
    <row r="23" spans="1:9" s="90" customFormat="1" ht="34.5" customHeight="1">
      <c r="A23" s="237" t="s">
        <v>197</v>
      </c>
      <c r="B23" s="105" t="s">
        <v>130</v>
      </c>
      <c r="C23" s="239" t="s">
        <v>46</v>
      </c>
      <c r="D23" s="239" t="s">
        <v>48</v>
      </c>
      <c r="E23" s="255">
        <v>0.2</v>
      </c>
      <c r="F23" s="240">
        <v>0.5</v>
      </c>
    </row>
    <row r="24" spans="1:9" s="90" customFormat="1" ht="34.5" customHeight="1">
      <c r="A24" s="237"/>
      <c r="B24" s="106" t="s">
        <v>131</v>
      </c>
      <c r="C24" s="239"/>
      <c r="D24" s="239"/>
      <c r="E24" s="255"/>
      <c r="F24" s="240"/>
    </row>
    <row r="25" spans="1:9" s="90" customFormat="1" ht="34.5" customHeight="1">
      <c r="A25" s="237" t="s">
        <v>198</v>
      </c>
      <c r="B25" s="105" t="s">
        <v>132</v>
      </c>
      <c r="C25" s="239" t="s">
        <v>46</v>
      </c>
      <c r="D25" s="239" t="s">
        <v>47</v>
      </c>
      <c r="E25" s="255">
        <v>0.43</v>
      </c>
      <c r="F25" s="240">
        <v>0.57999999999999996</v>
      </c>
    </row>
    <row r="26" spans="1:9" s="90" customFormat="1" ht="34.5" customHeight="1">
      <c r="A26" s="237"/>
      <c r="B26" s="106" t="s">
        <v>133</v>
      </c>
      <c r="C26" s="239"/>
      <c r="D26" s="239"/>
      <c r="E26" s="255"/>
      <c r="F26" s="240"/>
    </row>
    <row r="27" spans="1:9" s="90" customFormat="1" ht="34.5" customHeight="1">
      <c r="A27" s="237" t="s">
        <v>199</v>
      </c>
      <c r="B27" s="105" t="s">
        <v>134</v>
      </c>
      <c r="C27" s="239" t="s">
        <v>46</v>
      </c>
      <c r="D27" s="239" t="s">
        <v>47</v>
      </c>
      <c r="E27" s="255">
        <v>0.56999999999999995</v>
      </c>
      <c r="F27" s="240">
        <v>0.41</v>
      </c>
    </row>
    <row r="28" spans="1:9" s="90" customFormat="1" ht="34.5" customHeight="1">
      <c r="A28" s="237"/>
      <c r="B28" s="106" t="s">
        <v>122</v>
      </c>
      <c r="C28" s="239"/>
      <c r="D28" s="239"/>
      <c r="E28" s="255"/>
      <c r="F28" s="240"/>
    </row>
    <row r="29" spans="1:9" s="90" customFormat="1" ht="34.5" customHeight="1">
      <c r="A29" s="237" t="s">
        <v>200</v>
      </c>
      <c r="B29" s="105" t="s">
        <v>135</v>
      </c>
      <c r="C29" s="239" t="s">
        <v>46</v>
      </c>
      <c r="D29" s="239" t="s">
        <v>47</v>
      </c>
      <c r="E29" s="255">
        <v>0.2</v>
      </c>
      <c r="F29" s="240">
        <v>0.25</v>
      </c>
    </row>
    <row r="30" spans="1:9" s="90" customFormat="1" ht="34.5" customHeight="1">
      <c r="A30" s="237"/>
      <c r="B30" s="106" t="s">
        <v>123</v>
      </c>
      <c r="C30" s="239"/>
      <c r="D30" s="239"/>
      <c r="E30" s="255"/>
      <c r="F30" s="240"/>
    </row>
    <row r="31" spans="1:9" s="90" customFormat="1" ht="34.5" customHeight="1">
      <c r="A31" s="237" t="s">
        <v>201</v>
      </c>
      <c r="B31" s="105" t="s">
        <v>136</v>
      </c>
      <c r="C31" s="239" t="s">
        <v>46</v>
      </c>
      <c r="D31" s="239" t="s">
        <v>47</v>
      </c>
      <c r="E31" s="255">
        <v>0.08</v>
      </c>
      <c r="F31" s="240">
        <v>0.48</v>
      </c>
    </row>
    <row r="32" spans="1:9" s="90" customFormat="1" ht="34.5" customHeight="1">
      <c r="A32" s="237"/>
      <c r="B32" s="106" t="s">
        <v>137</v>
      </c>
      <c r="C32" s="239"/>
      <c r="D32" s="239"/>
      <c r="E32" s="255"/>
      <c r="F32" s="240"/>
    </row>
    <row r="33" spans="1:8" s="90" customFormat="1" ht="45" customHeight="1">
      <c r="A33" s="103" t="s">
        <v>13</v>
      </c>
      <c r="B33" s="236" t="s">
        <v>32</v>
      </c>
      <c r="C33" s="236"/>
      <c r="D33" s="104" t="s">
        <v>33</v>
      </c>
      <c r="E33" s="104" t="s">
        <v>184</v>
      </c>
      <c r="F33" s="104" t="s">
        <v>181</v>
      </c>
      <c r="G33" s="90">
        <v>1</v>
      </c>
    </row>
    <row r="34" spans="1:8" s="90" customFormat="1" ht="34.5" customHeight="1">
      <c r="A34" s="237" t="s">
        <v>202</v>
      </c>
      <c r="B34" s="105" t="s">
        <v>187</v>
      </c>
      <c r="C34" s="239" t="s">
        <v>46</v>
      </c>
      <c r="D34" s="239" t="s">
        <v>42</v>
      </c>
      <c r="E34" s="255">
        <v>0.85</v>
      </c>
      <c r="F34" s="240">
        <v>0.9</v>
      </c>
    </row>
    <row r="35" spans="1:8" s="90" customFormat="1" ht="34.5" customHeight="1">
      <c r="A35" s="237"/>
      <c r="B35" s="106" t="s">
        <v>188</v>
      </c>
      <c r="C35" s="239"/>
      <c r="D35" s="239"/>
      <c r="E35" s="255"/>
      <c r="F35" s="240"/>
    </row>
    <row r="36" spans="1:8" s="90" customFormat="1" ht="34.5" customHeight="1">
      <c r="A36" s="237" t="s">
        <v>203</v>
      </c>
      <c r="B36" s="105" t="s">
        <v>49</v>
      </c>
      <c r="C36" s="239" t="s">
        <v>46</v>
      </c>
      <c r="D36" s="239" t="s">
        <v>42</v>
      </c>
      <c r="E36" s="255">
        <v>0.9</v>
      </c>
      <c r="F36" s="240">
        <v>0.85</v>
      </c>
    </row>
    <row r="37" spans="1:8" s="90" customFormat="1" ht="34.5" customHeight="1">
      <c r="A37" s="237"/>
      <c r="B37" s="106" t="s">
        <v>50</v>
      </c>
      <c r="C37" s="239"/>
      <c r="D37" s="239"/>
      <c r="E37" s="255"/>
      <c r="F37" s="240"/>
    </row>
    <row r="38" spans="1:8" s="90" customFormat="1" ht="34.5" customHeight="1">
      <c r="A38" s="237" t="s">
        <v>204</v>
      </c>
      <c r="B38" s="105" t="s">
        <v>138</v>
      </c>
      <c r="C38" s="239" t="s">
        <v>46</v>
      </c>
      <c r="D38" s="239" t="s">
        <v>42</v>
      </c>
      <c r="E38" s="255">
        <v>0</v>
      </c>
      <c r="F38" s="240">
        <v>0</v>
      </c>
    </row>
    <row r="39" spans="1:8" s="90" customFormat="1" ht="34.5" customHeight="1">
      <c r="A39" s="237"/>
      <c r="B39" s="106" t="s">
        <v>139</v>
      </c>
      <c r="C39" s="239"/>
      <c r="D39" s="239"/>
      <c r="E39" s="255"/>
      <c r="F39" s="240"/>
    </row>
    <row r="40" spans="1:8" s="90" customFormat="1" ht="45" customHeight="1">
      <c r="A40" s="103" t="s">
        <v>14</v>
      </c>
      <c r="B40" s="236" t="s">
        <v>32</v>
      </c>
      <c r="C40" s="236"/>
      <c r="D40" s="104" t="s">
        <v>33</v>
      </c>
      <c r="E40" s="104" t="s">
        <v>184</v>
      </c>
      <c r="F40" s="104" t="s">
        <v>181</v>
      </c>
      <c r="G40" s="90">
        <v>1</v>
      </c>
    </row>
    <row r="41" spans="1:8" s="90" customFormat="1" ht="34.5" customHeight="1">
      <c r="A41" s="256" t="s">
        <v>205</v>
      </c>
      <c r="B41" s="107" t="s">
        <v>140</v>
      </c>
      <c r="C41" s="239" t="s">
        <v>46</v>
      </c>
      <c r="D41" s="257" t="s">
        <v>141</v>
      </c>
      <c r="E41" s="255">
        <v>0.25</v>
      </c>
      <c r="F41" s="240">
        <v>0.2</v>
      </c>
    </row>
    <row r="42" spans="1:8" s="90" customFormat="1" ht="34.5" customHeight="1">
      <c r="A42" s="256"/>
      <c r="B42" s="108" t="s">
        <v>142</v>
      </c>
      <c r="C42" s="239"/>
      <c r="D42" s="257"/>
      <c r="E42" s="255"/>
      <c r="F42" s="240"/>
    </row>
    <row r="43" spans="1:8" s="90" customFormat="1" ht="34.5" customHeight="1">
      <c r="A43" s="256" t="s">
        <v>206</v>
      </c>
      <c r="B43" s="107" t="s">
        <v>143</v>
      </c>
      <c r="C43" s="239" t="s">
        <v>46</v>
      </c>
      <c r="D43" s="257" t="s">
        <v>48</v>
      </c>
      <c r="E43" s="255">
        <v>0.8</v>
      </c>
      <c r="F43" s="258">
        <v>0.05</v>
      </c>
    </row>
    <row r="44" spans="1:8" s="90" customFormat="1" ht="34.5" customHeight="1">
      <c r="A44" s="256"/>
      <c r="B44" s="108" t="s">
        <v>144</v>
      </c>
      <c r="C44" s="239"/>
      <c r="D44" s="257"/>
      <c r="E44" s="255"/>
      <c r="F44" s="258"/>
    </row>
    <row r="45" spans="1:8" s="90" customFormat="1" ht="34.5" customHeight="1">
      <c r="A45" s="256" t="s">
        <v>207</v>
      </c>
      <c r="B45" s="259" t="s">
        <v>145</v>
      </c>
      <c r="C45" s="259"/>
      <c r="D45" s="257" t="s">
        <v>48</v>
      </c>
      <c r="E45" s="263">
        <v>25</v>
      </c>
      <c r="F45" s="260">
        <v>66</v>
      </c>
    </row>
    <row r="46" spans="1:8" s="90" customFormat="1" ht="34.5" customHeight="1">
      <c r="A46" s="256"/>
      <c r="B46" s="261" t="s">
        <v>146</v>
      </c>
      <c r="C46" s="261"/>
      <c r="D46" s="257"/>
      <c r="E46" s="263"/>
      <c r="F46" s="260"/>
    </row>
    <row r="47" spans="1:8" s="90" customFormat="1" ht="34.5" customHeight="1">
      <c r="A47" s="256" t="s">
        <v>208</v>
      </c>
      <c r="B47" s="107" t="s">
        <v>147</v>
      </c>
      <c r="C47" s="262" t="s">
        <v>46</v>
      </c>
      <c r="D47" s="257" t="s">
        <v>48</v>
      </c>
      <c r="E47" s="255">
        <v>0.8</v>
      </c>
      <c r="F47" s="258">
        <v>0.8</v>
      </c>
    </row>
    <row r="48" spans="1:8" ht="34.5" customHeight="1">
      <c r="A48" s="256"/>
      <c r="B48" s="108" t="s">
        <v>148</v>
      </c>
      <c r="C48" s="262"/>
      <c r="D48" s="257"/>
      <c r="E48" s="255"/>
      <c r="F48" s="258"/>
      <c r="H48" s="90"/>
    </row>
    <row r="49" spans="1:8" s="90" customFormat="1" ht="45" customHeight="1">
      <c r="A49" s="103" t="s">
        <v>15</v>
      </c>
      <c r="B49" s="236" t="s">
        <v>32</v>
      </c>
      <c r="C49" s="236"/>
      <c r="D49" s="104" t="s">
        <v>33</v>
      </c>
      <c r="E49" s="104" t="s">
        <v>184</v>
      </c>
      <c r="F49" s="104" t="s">
        <v>181</v>
      </c>
      <c r="G49" s="90">
        <v>1</v>
      </c>
    </row>
    <row r="50" spans="1:8" ht="53.25" customHeight="1">
      <c r="A50" s="109" t="s">
        <v>209</v>
      </c>
      <c r="B50" s="264" t="s">
        <v>149</v>
      </c>
      <c r="C50" s="264"/>
      <c r="D50" s="110" t="s">
        <v>41</v>
      </c>
      <c r="E50" s="111">
        <v>4</v>
      </c>
      <c r="F50" s="112">
        <v>6</v>
      </c>
      <c r="H50" s="90"/>
    </row>
    <row r="51" spans="1:8" s="90" customFormat="1" ht="45" customHeight="1">
      <c r="A51" s="103" t="s">
        <v>16</v>
      </c>
      <c r="B51" s="236" t="s">
        <v>32</v>
      </c>
      <c r="C51" s="236"/>
      <c r="D51" s="104" t="s">
        <v>33</v>
      </c>
      <c r="E51" s="104" t="s">
        <v>184</v>
      </c>
      <c r="F51" s="104" t="s">
        <v>181</v>
      </c>
      <c r="G51" s="90">
        <v>1</v>
      </c>
    </row>
    <row r="52" spans="1:8" ht="34.5" customHeight="1">
      <c r="A52" s="256" t="s">
        <v>210</v>
      </c>
      <c r="B52" s="107" t="s">
        <v>150</v>
      </c>
      <c r="C52" s="262" t="s">
        <v>46</v>
      </c>
      <c r="D52" s="262" t="s">
        <v>41</v>
      </c>
      <c r="E52" s="255">
        <v>0.16</v>
      </c>
      <c r="F52" s="240">
        <v>2.5000000000000001E-2</v>
      </c>
      <c r="H52" s="90"/>
    </row>
    <row r="53" spans="1:8" ht="34.5" customHeight="1">
      <c r="A53" s="256"/>
      <c r="B53" s="108" t="s">
        <v>118</v>
      </c>
      <c r="C53" s="262"/>
      <c r="D53" s="262"/>
      <c r="E53" s="255"/>
      <c r="F53" s="240"/>
      <c r="H53" s="90"/>
    </row>
    <row r="54" spans="1:8" ht="34.5" customHeight="1">
      <c r="A54" s="256" t="s">
        <v>211</v>
      </c>
      <c r="B54" s="107" t="s">
        <v>149</v>
      </c>
      <c r="C54" s="262" t="s">
        <v>46</v>
      </c>
      <c r="D54" s="262" t="s">
        <v>41</v>
      </c>
      <c r="E54" s="255">
        <v>0.02</v>
      </c>
      <c r="F54" s="240">
        <v>0.05</v>
      </c>
      <c r="H54" s="90"/>
    </row>
    <row r="55" spans="1:8" ht="34.5" customHeight="1">
      <c r="A55" s="256"/>
      <c r="B55" s="108" t="s">
        <v>118</v>
      </c>
      <c r="C55" s="262"/>
      <c r="D55" s="262"/>
      <c r="E55" s="255"/>
      <c r="F55" s="240"/>
      <c r="H55" s="90"/>
    </row>
    <row r="56" spans="1:8" s="90" customFormat="1" ht="45" customHeight="1">
      <c r="A56" s="103" t="s">
        <v>17</v>
      </c>
      <c r="B56" s="236" t="s">
        <v>32</v>
      </c>
      <c r="C56" s="236"/>
      <c r="D56" s="104" t="s">
        <v>33</v>
      </c>
      <c r="E56" s="104" t="s">
        <v>184</v>
      </c>
      <c r="F56" s="104" t="s">
        <v>181</v>
      </c>
      <c r="G56" s="90">
        <v>1</v>
      </c>
    </row>
    <row r="57" spans="1:8" s="90" customFormat="1" ht="34.5" customHeight="1">
      <c r="A57" s="113" t="s">
        <v>212</v>
      </c>
      <c r="B57" s="262" t="s">
        <v>151</v>
      </c>
      <c r="C57" s="262"/>
      <c r="D57" s="114" t="s">
        <v>120</v>
      </c>
      <c r="E57" s="115">
        <v>80000</v>
      </c>
      <c r="F57" s="116">
        <v>141600</v>
      </c>
    </row>
    <row r="58" spans="1:8" s="90" customFormat="1" ht="34.5" customHeight="1">
      <c r="A58" s="256" t="s">
        <v>213</v>
      </c>
      <c r="B58" s="107" t="s">
        <v>152</v>
      </c>
      <c r="C58" s="262" t="s">
        <v>46</v>
      </c>
      <c r="D58" s="262" t="s">
        <v>42</v>
      </c>
      <c r="E58" s="255">
        <v>0.14000000000000001</v>
      </c>
      <c r="F58" s="240">
        <v>1.2200000000000001E-2</v>
      </c>
    </row>
    <row r="59" spans="1:8" s="90" customFormat="1" ht="34.5" customHeight="1">
      <c r="A59" s="256"/>
      <c r="B59" s="108" t="s">
        <v>51</v>
      </c>
      <c r="C59" s="262"/>
      <c r="D59" s="262"/>
      <c r="E59" s="255"/>
      <c r="F59" s="240"/>
    </row>
    <row r="60" spans="1:8" s="90" customFormat="1" ht="34.5" customHeight="1">
      <c r="A60" s="256" t="s">
        <v>214</v>
      </c>
      <c r="B60" s="107" t="s">
        <v>153</v>
      </c>
      <c r="C60" s="262" t="s">
        <v>46</v>
      </c>
      <c r="D60" s="262" t="s">
        <v>42</v>
      </c>
      <c r="E60" s="255">
        <v>0.12</v>
      </c>
      <c r="F60" s="240">
        <v>4.1000000000000002E-2</v>
      </c>
    </row>
    <row r="61" spans="1:8" s="90" customFormat="1" ht="34.5" customHeight="1">
      <c r="A61" s="256"/>
      <c r="B61" s="108" t="s">
        <v>52</v>
      </c>
      <c r="C61" s="262"/>
      <c r="D61" s="262"/>
      <c r="E61" s="255"/>
      <c r="F61" s="240"/>
    </row>
    <row r="62" spans="1:8" s="90" customFormat="1" ht="34.5" customHeight="1">
      <c r="A62" s="113" t="s">
        <v>154</v>
      </c>
      <c r="B62" s="262" t="s">
        <v>155</v>
      </c>
      <c r="C62" s="262"/>
      <c r="D62" s="114" t="s">
        <v>48</v>
      </c>
      <c r="E62" s="115">
        <v>150000</v>
      </c>
      <c r="F62" s="116">
        <v>125000</v>
      </c>
    </row>
    <row r="63" spans="1:8" s="90" customFormat="1" ht="45" customHeight="1">
      <c r="A63" s="103" t="s">
        <v>18</v>
      </c>
      <c r="B63" s="236" t="s">
        <v>32</v>
      </c>
      <c r="C63" s="236"/>
      <c r="D63" s="104" t="s">
        <v>33</v>
      </c>
      <c r="E63" s="104" t="s">
        <v>184</v>
      </c>
      <c r="F63" s="104" t="s">
        <v>181</v>
      </c>
      <c r="G63" s="90">
        <v>1</v>
      </c>
    </row>
    <row r="64" spans="1:8" s="90" customFormat="1" ht="34.5" customHeight="1">
      <c r="A64" s="265" t="s">
        <v>215</v>
      </c>
      <c r="B64" s="117" t="s">
        <v>156</v>
      </c>
      <c r="C64" s="262" t="s">
        <v>46</v>
      </c>
      <c r="D64" s="262" t="s">
        <v>41</v>
      </c>
      <c r="E64" s="255">
        <v>0.88</v>
      </c>
      <c r="F64" s="240">
        <v>0.88</v>
      </c>
    </row>
    <row r="65" spans="1:8" s="90" customFormat="1" ht="34.5" customHeight="1">
      <c r="A65" s="265"/>
      <c r="B65" s="118" t="s">
        <v>157</v>
      </c>
      <c r="C65" s="262"/>
      <c r="D65" s="262"/>
      <c r="E65" s="255"/>
      <c r="F65" s="240"/>
    </row>
    <row r="66" spans="1:8" s="90" customFormat="1" ht="34.5" customHeight="1">
      <c r="A66" s="266" t="s">
        <v>216</v>
      </c>
      <c r="B66" s="119" t="s">
        <v>115</v>
      </c>
      <c r="C66" s="262" t="s">
        <v>46</v>
      </c>
      <c r="D66" s="262" t="s">
        <v>41</v>
      </c>
      <c r="E66" s="255">
        <v>0.22</v>
      </c>
      <c r="F66" s="240">
        <v>0.22</v>
      </c>
    </row>
    <row r="67" spans="1:8" s="90" customFormat="1" ht="34.5" customHeight="1">
      <c r="A67" s="266"/>
      <c r="B67" s="120" t="s">
        <v>158</v>
      </c>
      <c r="C67" s="262"/>
      <c r="D67" s="262"/>
      <c r="E67" s="255"/>
      <c r="F67" s="240"/>
    </row>
    <row r="68" spans="1:8" s="90" customFormat="1" ht="34.5" customHeight="1">
      <c r="A68" s="256" t="s">
        <v>217</v>
      </c>
      <c r="B68" s="259" t="s">
        <v>159</v>
      </c>
      <c r="C68" s="259"/>
      <c r="D68" s="262" t="s">
        <v>48</v>
      </c>
      <c r="E68" s="253">
        <v>2</v>
      </c>
      <c r="F68" s="267">
        <v>1.19</v>
      </c>
    </row>
    <row r="69" spans="1:8" s="90" customFormat="1" ht="34.5" customHeight="1">
      <c r="A69" s="256"/>
      <c r="B69" s="261" t="s">
        <v>160</v>
      </c>
      <c r="C69" s="261"/>
      <c r="D69" s="262"/>
      <c r="E69" s="253"/>
      <c r="F69" s="267"/>
    </row>
    <row r="70" spans="1:8" s="90" customFormat="1" ht="45" customHeight="1">
      <c r="A70" s="103" t="s">
        <v>19</v>
      </c>
      <c r="B70" s="236" t="s">
        <v>32</v>
      </c>
      <c r="C70" s="236"/>
      <c r="D70" s="104" t="s">
        <v>33</v>
      </c>
      <c r="E70" s="104" t="s">
        <v>184</v>
      </c>
      <c r="F70" s="104" t="s">
        <v>181</v>
      </c>
      <c r="G70" s="90">
        <v>1</v>
      </c>
    </row>
    <row r="71" spans="1:8" s="90" customFormat="1" ht="34.5" customHeight="1">
      <c r="A71" s="256" t="s">
        <v>218</v>
      </c>
      <c r="B71" s="259" t="s">
        <v>189</v>
      </c>
      <c r="C71" s="259"/>
      <c r="D71" s="262" t="s">
        <v>42</v>
      </c>
      <c r="E71" s="253">
        <v>7.8</v>
      </c>
      <c r="F71" s="253">
        <v>7.57</v>
      </c>
    </row>
    <row r="72" spans="1:8" s="90" customFormat="1" ht="34.5" customHeight="1">
      <c r="A72" s="256"/>
      <c r="B72" s="261" t="s">
        <v>162</v>
      </c>
      <c r="C72" s="261"/>
      <c r="D72" s="262"/>
      <c r="E72" s="253"/>
      <c r="F72" s="253"/>
    </row>
    <row r="73" spans="1:8" s="90" customFormat="1" ht="34.5" customHeight="1">
      <c r="A73" s="256" t="s">
        <v>219</v>
      </c>
      <c r="B73" s="107" t="s">
        <v>110</v>
      </c>
      <c r="C73" s="262" t="s">
        <v>46</v>
      </c>
      <c r="D73" s="262" t="s">
        <v>42</v>
      </c>
      <c r="E73" s="255">
        <v>0.06</v>
      </c>
      <c r="F73" s="240">
        <v>4.4699999999999997E-2</v>
      </c>
    </row>
    <row r="74" spans="1:8" ht="34.5" customHeight="1">
      <c r="A74" s="256"/>
      <c r="B74" s="108" t="s">
        <v>161</v>
      </c>
      <c r="C74" s="262"/>
      <c r="D74" s="262"/>
      <c r="E74" s="255"/>
      <c r="F74" s="240"/>
      <c r="H74" s="90"/>
    </row>
    <row r="75" spans="1:8" s="90" customFormat="1" ht="34.5" customHeight="1">
      <c r="A75" s="256" t="s">
        <v>220</v>
      </c>
      <c r="B75" s="107" t="s">
        <v>163</v>
      </c>
      <c r="C75" s="262" t="s">
        <v>46</v>
      </c>
      <c r="D75" s="262" t="s">
        <v>42</v>
      </c>
      <c r="E75" s="255">
        <v>5.0000000000000001E-3</v>
      </c>
      <c r="F75" s="240">
        <v>2.8E-3</v>
      </c>
    </row>
    <row r="76" spans="1:8" s="90" customFormat="1" ht="34.5" customHeight="1">
      <c r="A76" s="256"/>
      <c r="B76" s="108" t="s">
        <v>161</v>
      </c>
      <c r="C76" s="262"/>
      <c r="D76" s="262"/>
      <c r="E76" s="255"/>
      <c r="F76" s="240"/>
    </row>
    <row r="77" spans="1:8" s="90" customFormat="1" ht="45" customHeight="1">
      <c r="A77" s="103" t="s">
        <v>20</v>
      </c>
      <c r="B77" s="236" t="s">
        <v>32</v>
      </c>
      <c r="C77" s="236"/>
      <c r="D77" s="104" t="s">
        <v>33</v>
      </c>
      <c r="E77" s="104" t="s">
        <v>184</v>
      </c>
      <c r="F77" s="104" t="s">
        <v>181</v>
      </c>
      <c r="G77" s="90">
        <v>1</v>
      </c>
    </row>
    <row r="78" spans="1:8" ht="34.5" customHeight="1">
      <c r="A78" s="256" t="s">
        <v>221</v>
      </c>
      <c r="B78" s="259" t="s">
        <v>164</v>
      </c>
      <c r="C78" s="259"/>
      <c r="D78" s="262" t="s">
        <v>165</v>
      </c>
      <c r="E78" s="263">
        <v>835.71</v>
      </c>
      <c r="F78" s="263">
        <v>920.13199999999995</v>
      </c>
      <c r="H78" s="90"/>
    </row>
    <row r="79" spans="1:8" ht="34.5" customHeight="1">
      <c r="A79" s="256"/>
      <c r="B79" s="261" t="s">
        <v>54</v>
      </c>
      <c r="C79" s="261"/>
      <c r="D79" s="262"/>
      <c r="E79" s="263"/>
      <c r="F79" s="263"/>
      <c r="H79" s="90"/>
    </row>
    <row r="80" spans="1:8" ht="34.5" customHeight="1">
      <c r="A80" s="256" t="s">
        <v>222</v>
      </c>
      <c r="B80" s="107" t="s">
        <v>166</v>
      </c>
      <c r="C80" s="262" t="s">
        <v>46</v>
      </c>
      <c r="D80" s="262" t="s">
        <v>167</v>
      </c>
      <c r="E80" s="255">
        <v>0.432</v>
      </c>
      <c r="F80" s="255">
        <v>0.53800000000000003</v>
      </c>
      <c r="H80" s="90"/>
    </row>
    <row r="81" spans="1:8" ht="34.5" customHeight="1">
      <c r="A81" s="256"/>
      <c r="B81" s="108" t="s">
        <v>164</v>
      </c>
      <c r="C81" s="262"/>
      <c r="D81" s="262"/>
      <c r="E81" s="255"/>
      <c r="F81" s="255"/>
      <c r="H81" s="90"/>
    </row>
    <row r="82" spans="1:8" ht="34.5" customHeight="1">
      <c r="A82" s="256" t="s">
        <v>223</v>
      </c>
      <c r="B82" s="259" t="s">
        <v>113</v>
      </c>
      <c r="C82" s="259"/>
      <c r="D82" s="262" t="s">
        <v>48</v>
      </c>
      <c r="E82" s="253">
        <v>8.4</v>
      </c>
      <c r="F82" s="267">
        <v>3.17</v>
      </c>
      <c r="H82" s="90"/>
    </row>
    <row r="83" spans="1:8" ht="34.5" customHeight="1">
      <c r="A83" s="256"/>
      <c r="B83" s="261" t="s">
        <v>53</v>
      </c>
      <c r="C83" s="261"/>
      <c r="D83" s="262"/>
      <c r="E83" s="253"/>
      <c r="F83" s="267"/>
      <c r="H83" s="90"/>
    </row>
    <row r="84" spans="1:8" ht="34.5" customHeight="1">
      <c r="A84" s="256" t="s">
        <v>224</v>
      </c>
      <c r="B84" s="107" t="s">
        <v>114</v>
      </c>
      <c r="C84" s="262" t="s">
        <v>46</v>
      </c>
      <c r="D84" s="262" t="s">
        <v>47</v>
      </c>
      <c r="E84" s="255">
        <v>0.375</v>
      </c>
      <c r="F84" s="240">
        <v>0.36399999999999999</v>
      </c>
      <c r="H84" s="90"/>
    </row>
    <row r="85" spans="1:8" s="90" customFormat="1" ht="34.5" customHeight="1">
      <c r="A85" s="256"/>
      <c r="B85" s="108" t="s">
        <v>190</v>
      </c>
      <c r="C85" s="262"/>
      <c r="D85" s="262"/>
      <c r="E85" s="255"/>
      <c r="F85" s="240"/>
    </row>
    <row r="86" spans="1:8" s="90" customFormat="1" ht="34.5" customHeight="1">
      <c r="A86" s="256" t="s">
        <v>225</v>
      </c>
      <c r="B86" s="107" t="s">
        <v>55</v>
      </c>
      <c r="C86" s="262" t="s">
        <v>46</v>
      </c>
      <c r="D86" s="262" t="s">
        <v>47</v>
      </c>
      <c r="E86" s="255">
        <v>0.52900000000000003</v>
      </c>
      <c r="F86" s="240">
        <v>0.52900000000000003</v>
      </c>
    </row>
    <row r="87" spans="1:8" s="90" customFormat="1" ht="34.5" customHeight="1">
      <c r="A87" s="256"/>
      <c r="B87" s="108" t="s">
        <v>168</v>
      </c>
      <c r="C87" s="262"/>
      <c r="D87" s="262"/>
      <c r="E87" s="255"/>
      <c r="F87" s="240"/>
    </row>
    <row r="88" spans="1:8" s="90" customFormat="1" ht="45" customHeight="1">
      <c r="A88" s="103" t="s">
        <v>21</v>
      </c>
      <c r="B88" s="236" t="s">
        <v>32</v>
      </c>
      <c r="C88" s="236"/>
      <c r="D88" s="104" t="s">
        <v>33</v>
      </c>
      <c r="E88" s="104" t="s">
        <v>184</v>
      </c>
      <c r="F88" s="104" t="s">
        <v>181</v>
      </c>
      <c r="G88" s="90">
        <v>1</v>
      </c>
    </row>
    <row r="89" spans="1:8" s="90" customFormat="1" ht="34.5" customHeight="1">
      <c r="A89" s="256" t="s">
        <v>226</v>
      </c>
      <c r="B89" s="107" t="s">
        <v>169</v>
      </c>
      <c r="C89" s="262" t="s">
        <v>46</v>
      </c>
      <c r="D89" s="262" t="s">
        <v>167</v>
      </c>
      <c r="E89" s="255">
        <v>7.0000000000000007E-2</v>
      </c>
      <c r="F89" s="258">
        <v>7.0000000000000007E-2</v>
      </c>
    </row>
    <row r="90" spans="1:8" s="90" customFormat="1" ht="34.5" customHeight="1">
      <c r="A90" s="256"/>
      <c r="B90" s="108" t="s">
        <v>170</v>
      </c>
      <c r="C90" s="262"/>
      <c r="D90" s="262"/>
      <c r="E90" s="255"/>
      <c r="F90" s="258"/>
    </row>
    <row r="91" spans="1:8" s="90" customFormat="1" ht="34.5" customHeight="1">
      <c r="A91" s="256" t="s">
        <v>227</v>
      </c>
      <c r="B91" s="107" t="s">
        <v>171</v>
      </c>
      <c r="C91" s="262" t="s">
        <v>46</v>
      </c>
      <c r="D91" s="262" t="s">
        <v>167</v>
      </c>
      <c r="E91" s="255">
        <v>0.9</v>
      </c>
      <c r="F91" s="258">
        <v>0.9</v>
      </c>
    </row>
    <row r="92" spans="1:8" s="90" customFormat="1" ht="34.5" customHeight="1">
      <c r="A92" s="256"/>
      <c r="B92" s="108" t="s">
        <v>172</v>
      </c>
      <c r="C92" s="262"/>
      <c r="D92" s="262"/>
      <c r="E92" s="255"/>
      <c r="F92" s="258"/>
    </row>
    <row r="93" spans="1:8" s="90" customFormat="1" ht="34.5" customHeight="1">
      <c r="A93" s="256" t="s">
        <v>228</v>
      </c>
      <c r="B93" s="107" t="s">
        <v>173</v>
      </c>
      <c r="C93" s="262" t="s">
        <v>46</v>
      </c>
      <c r="D93" s="262" t="s">
        <v>167</v>
      </c>
      <c r="E93" s="255">
        <v>7.0000000000000007E-2</v>
      </c>
      <c r="F93" s="258">
        <v>7.0000000000000007E-2</v>
      </c>
    </row>
    <row r="94" spans="1:8" s="90" customFormat="1" ht="34.5" customHeight="1">
      <c r="A94" s="256"/>
      <c r="B94" s="108" t="s">
        <v>172</v>
      </c>
      <c r="C94" s="262"/>
      <c r="D94" s="262"/>
      <c r="E94" s="255"/>
      <c r="F94" s="258"/>
    </row>
    <row r="95" spans="1:8" s="90" customFormat="1" ht="45" customHeight="1">
      <c r="A95" s="103" t="s">
        <v>22</v>
      </c>
      <c r="B95" s="236" t="s">
        <v>32</v>
      </c>
      <c r="C95" s="236"/>
      <c r="D95" s="104" t="s">
        <v>33</v>
      </c>
      <c r="E95" s="104" t="s">
        <v>184</v>
      </c>
      <c r="F95" s="104" t="s">
        <v>181</v>
      </c>
      <c r="G95" s="90">
        <v>1</v>
      </c>
    </row>
    <row r="96" spans="1:8" s="90" customFormat="1" ht="34.5" customHeight="1">
      <c r="A96" s="256" t="s">
        <v>229</v>
      </c>
      <c r="B96" s="259" t="s">
        <v>56</v>
      </c>
      <c r="C96" s="259"/>
      <c r="D96" s="262" t="s">
        <v>41</v>
      </c>
      <c r="E96" s="272">
        <v>1</v>
      </c>
      <c r="F96" s="271">
        <v>5</v>
      </c>
    </row>
    <row r="97" spans="1:8" s="90" customFormat="1" ht="34.5" customHeight="1">
      <c r="A97" s="256"/>
      <c r="B97" s="261" t="s">
        <v>57</v>
      </c>
      <c r="C97" s="261"/>
      <c r="D97" s="262"/>
      <c r="E97" s="272"/>
      <c r="F97" s="271"/>
    </row>
    <row r="98" spans="1:8" s="90" customFormat="1" ht="45" customHeight="1">
      <c r="A98" s="103" t="s">
        <v>23</v>
      </c>
      <c r="B98" s="236" t="s">
        <v>32</v>
      </c>
      <c r="C98" s="236"/>
      <c r="D98" s="104" t="s">
        <v>33</v>
      </c>
      <c r="E98" s="104" t="s">
        <v>184</v>
      </c>
      <c r="F98" s="104" t="s">
        <v>181</v>
      </c>
      <c r="G98" s="90">
        <v>1</v>
      </c>
    </row>
    <row r="99" spans="1:8" s="90" customFormat="1" ht="34.5" customHeight="1">
      <c r="A99" s="113" t="s">
        <v>174</v>
      </c>
      <c r="B99" s="262" t="s">
        <v>175</v>
      </c>
      <c r="C99" s="262"/>
      <c r="D99" s="114" t="s">
        <v>41</v>
      </c>
      <c r="E99" s="121">
        <v>4</v>
      </c>
      <c r="F99" s="143">
        <v>4</v>
      </c>
    </row>
    <row r="100" spans="1:8" s="90" customFormat="1" ht="34.5" customHeight="1">
      <c r="A100" s="256" t="s">
        <v>176</v>
      </c>
      <c r="B100" s="107" t="s">
        <v>230</v>
      </c>
      <c r="C100" s="257" t="s">
        <v>46</v>
      </c>
      <c r="D100" s="262" t="s">
        <v>48</v>
      </c>
      <c r="E100" s="255">
        <v>0.8</v>
      </c>
      <c r="F100" s="258">
        <v>0.66400000000000003</v>
      </c>
    </row>
    <row r="101" spans="1:8" s="90" customFormat="1" ht="34.5" customHeight="1">
      <c r="A101" s="256"/>
      <c r="B101" s="108" t="s">
        <v>231</v>
      </c>
      <c r="C101" s="257"/>
      <c r="D101" s="262"/>
      <c r="E101" s="255"/>
      <c r="F101" s="258"/>
    </row>
    <row r="102" spans="1:8" s="90" customFormat="1" ht="45" customHeight="1">
      <c r="A102" s="103" t="s">
        <v>24</v>
      </c>
      <c r="B102" s="236" t="s">
        <v>32</v>
      </c>
      <c r="C102" s="236"/>
      <c r="D102" s="104" t="s">
        <v>33</v>
      </c>
      <c r="E102" s="104" t="s">
        <v>184</v>
      </c>
      <c r="F102" s="104" t="s">
        <v>181</v>
      </c>
      <c r="G102" s="90">
        <v>1</v>
      </c>
    </row>
    <row r="103" spans="1:8" s="90" customFormat="1" ht="34.5" customHeight="1">
      <c r="A103" s="256" t="s">
        <v>232</v>
      </c>
      <c r="B103" s="107" t="s">
        <v>111</v>
      </c>
      <c r="C103" s="257" t="s">
        <v>46</v>
      </c>
      <c r="D103" s="262" t="s">
        <v>48</v>
      </c>
      <c r="E103" s="255">
        <v>0.9</v>
      </c>
      <c r="F103" s="240">
        <v>0.9</v>
      </c>
    </row>
    <row r="104" spans="1:8" ht="34.5" customHeight="1">
      <c r="A104" s="256"/>
      <c r="B104" s="122" t="s">
        <v>58</v>
      </c>
      <c r="C104" s="257"/>
      <c r="D104" s="262"/>
      <c r="E104" s="255"/>
      <c r="F104" s="240"/>
      <c r="H104" s="90"/>
    </row>
    <row r="105" spans="1:8" ht="34.5" customHeight="1">
      <c r="A105" s="256" t="s">
        <v>233</v>
      </c>
      <c r="B105" s="107" t="s">
        <v>112</v>
      </c>
      <c r="C105" s="257" t="s">
        <v>46</v>
      </c>
      <c r="D105" s="262" t="s">
        <v>167</v>
      </c>
      <c r="E105" s="255">
        <v>0.8</v>
      </c>
      <c r="F105" s="240">
        <v>0.8</v>
      </c>
      <c r="H105" s="90"/>
    </row>
    <row r="106" spans="1:8" ht="34.5" customHeight="1">
      <c r="A106" s="256"/>
      <c r="B106" s="122" t="s">
        <v>59</v>
      </c>
      <c r="C106" s="257"/>
      <c r="D106" s="262"/>
      <c r="E106" s="255"/>
      <c r="F106" s="240"/>
      <c r="H106" s="90"/>
    </row>
    <row r="107" spans="1:8" ht="21.75" customHeight="1">
      <c r="G107" s="89">
        <f>SUM(G8:G105)</f>
        <v>14</v>
      </c>
    </row>
    <row r="108" spans="1:8">
      <c r="A108" s="233" t="s">
        <v>185</v>
      </c>
      <c r="B108" s="233"/>
      <c r="C108" s="233"/>
      <c r="D108" s="233"/>
      <c r="E108" s="233"/>
      <c r="F108" s="233"/>
    </row>
    <row r="109" spans="1:8" ht="45" customHeight="1">
      <c r="A109" s="234" t="s">
        <v>411</v>
      </c>
      <c r="B109" s="235"/>
      <c r="C109" s="235"/>
      <c r="D109" s="235"/>
      <c r="E109" s="235"/>
      <c r="F109" s="235"/>
    </row>
    <row r="111" spans="1:8" hidden="1">
      <c r="A111" s="127" t="s">
        <v>234</v>
      </c>
    </row>
    <row r="112" spans="1:8" hidden="1">
      <c r="A112" s="128"/>
    </row>
    <row r="113" spans="1:1" hidden="1">
      <c r="A113" s="128"/>
    </row>
    <row r="114" spans="1:1" hidden="1">
      <c r="A114" s="128"/>
    </row>
    <row r="115" spans="1:1" hidden="1">
      <c r="A115" s="128"/>
    </row>
    <row r="116" spans="1:1" hidden="1">
      <c r="A116" s="128"/>
    </row>
    <row r="117" spans="1:1" hidden="1">
      <c r="A117" s="128"/>
    </row>
    <row r="118" spans="1:1" hidden="1">
      <c r="A118" s="128"/>
    </row>
    <row r="119" spans="1:1" hidden="1">
      <c r="A119" s="128"/>
    </row>
    <row r="120" spans="1:1" hidden="1">
      <c r="A120" s="128"/>
    </row>
    <row r="121" spans="1:1" hidden="1">
      <c r="A121" s="128"/>
    </row>
    <row r="122" spans="1:1" hidden="1">
      <c r="A122" s="128"/>
    </row>
    <row r="123" spans="1:1" hidden="1">
      <c r="A123" s="128"/>
    </row>
    <row r="124" spans="1:1" hidden="1">
      <c r="A124" s="128"/>
    </row>
    <row r="125" spans="1:1" hidden="1">
      <c r="A125" s="128"/>
    </row>
    <row r="126" spans="1:1" hidden="1">
      <c r="A126" s="128"/>
    </row>
    <row r="127" spans="1:1" hidden="1">
      <c r="A127" s="128"/>
    </row>
  </sheetData>
  <protectedRanges>
    <protectedRange algorithmName="SHA-512" hashValue="oBu0U8UHWW1M9CSBiI+2smTKBuiu7zBMJPASzxaVW3/YfTocFsZXqoNbgPAUiXKweXnE/VLNBYi0YQjO9aRFIA==" saltValue="Uwn4xh4BFhDBBJp6oLNp+A==" spinCount="100000" sqref="A5:B5" name="Indicadores"/>
  </protectedRanges>
  <mergeCells count="233">
    <mergeCell ref="E96:E97"/>
    <mergeCell ref="E100:E101"/>
    <mergeCell ref="E103:E104"/>
    <mergeCell ref="E105:E106"/>
    <mergeCell ref="E68:E69"/>
    <mergeCell ref="E71:E72"/>
    <mergeCell ref="E73:E74"/>
    <mergeCell ref="E75:E76"/>
    <mergeCell ref="E78:E79"/>
    <mergeCell ref="E80:E81"/>
    <mergeCell ref="E91:E92"/>
    <mergeCell ref="E93:E94"/>
    <mergeCell ref="A1:F1"/>
    <mergeCell ref="A3:F3"/>
    <mergeCell ref="E8:E9"/>
    <mergeCell ref="E13:E14"/>
    <mergeCell ref="E15:E16"/>
    <mergeCell ref="B102:C102"/>
    <mergeCell ref="A103:A104"/>
    <mergeCell ref="C103:C104"/>
    <mergeCell ref="D103:D104"/>
    <mergeCell ref="F103:F104"/>
    <mergeCell ref="B95:C95"/>
    <mergeCell ref="A96:A97"/>
    <mergeCell ref="B96:C96"/>
    <mergeCell ref="D96:D97"/>
    <mergeCell ref="F96:F97"/>
    <mergeCell ref="B97:C97"/>
    <mergeCell ref="A91:A92"/>
    <mergeCell ref="C91:C92"/>
    <mergeCell ref="D91:D92"/>
    <mergeCell ref="F91:F92"/>
    <mergeCell ref="F93:F94"/>
    <mergeCell ref="A93:A94"/>
    <mergeCell ref="C93:C94"/>
    <mergeCell ref="D93:D94"/>
    <mergeCell ref="A105:A106"/>
    <mergeCell ref="C105:C106"/>
    <mergeCell ref="D105:D106"/>
    <mergeCell ref="F105:F106"/>
    <mergeCell ref="B98:C98"/>
    <mergeCell ref="B99:C99"/>
    <mergeCell ref="A100:A101"/>
    <mergeCell ref="C100:C101"/>
    <mergeCell ref="D100:D101"/>
    <mergeCell ref="F100:F101"/>
    <mergeCell ref="B88:C88"/>
    <mergeCell ref="A89:A90"/>
    <mergeCell ref="C89:C90"/>
    <mergeCell ref="D89:D90"/>
    <mergeCell ref="F89:F90"/>
    <mergeCell ref="E89:E90"/>
    <mergeCell ref="A84:A85"/>
    <mergeCell ref="C84:C85"/>
    <mergeCell ref="D84:D85"/>
    <mergeCell ref="F84:F85"/>
    <mergeCell ref="A86:A87"/>
    <mergeCell ref="C86:C87"/>
    <mergeCell ref="D86:D87"/>
    <mergeCell ref="F86:F87"/>
    <mergeCell ref="E84:E85"/>
    <mergeCell ref="E86:E87"/>
    <mergeCell ref="A80:A81"/>
    <mergeCell ref="C80:C81"/>
    <mergeCell ref="D80:D81"/>
    <mergeCell ref="F80:F81"/>
    <mergeCell ref="A82:A83"/>
    <mergeCell ref="B82:C82"/>
    <mergeCell ref="D82:D83"/>
    <mergeCell ref="F82:F83"/>
    <mergeCell ref="B83:C83"/>
    <mergeCell ref="E82:E83"/>
    <mergeCell ref="B77:C77"/>
    <mergeCell ref="A78:A79"/>
    <mergeCell ref="B78:C78"/>
    <mergeCell ref="D78:D79"/>
    <mergeCell ref="F78:F79"/>
    <mergeCell ref="B79:C79"/>
    <mergeCell ref="A73:A74"/>
    <mergeCell ref="C73:C74"/>
    <mergeCell ref="D73:D74"/>
    <mergeCell ref="F73:F74"/>
    <mergeCell ref="A75:A76"/>
    <mergeCell ref="C75:C76"/>
    <mergeCell ref="D75:D76"/>
    <mergeCell ref="F75:F76"/>
    <mergeCell ref="B70:C70"/>
    <mergeCell ref="A71:A72"/>
    <mergeCell ref="B71:C71"/>
    <mergeCell ref="D71:D72"/>
    <mergeCell ref="F71:F72"/>
    <mergeCell ref="B72:C72"/>
    <mergeCell ref="A66:A67"/>
    <mergeCell ref="C66:C67"/>
    <mergeCell ref="D66:D67"/>
    <mergeCell ref="F66:F67"/>
    <mergeCell ref="A68:A69"/>
    <mergeCell ref="B68:C68"/>
    <mergeCell ref="D68:D69"/>
    <mergeCell ref="F68:F69"/>
    <mergeCell ref="B69:C69"/>
    <mergeCell ref="E66:E67"/>
    <mergeCell ref="B62:C62"/>
    <mergeCell ref="B63:C63"/>
    <mergeCell ref="A64:A65"/>
    <mergeCell ref="C64:C65"/>
    <mergeCell ref="D64:D65"/>
    <mergeCell ref="F64:F65"/>
    <mergeCell ref="E64:E65"/>
    <mergeCell ref="B57:C57"/>
    <mergeCell ref="A58:A59"/>
    <mergeCell ref="C58:C59"/>
    <mergeCell ref="D58:D59"/>
    <mergeCell ref="F58:F59"/>
    <mergeCell ref="A60:A61"/>
    <mergeCell ref="C60:C61"/>
    <mergeCell ref="D60:D61"/>
    <mergeCell ref="F60:F61"/>
    <mergeCell ref="E58:E59"/>
    <mergeCell ref="E60:E61"/>
    <mergeCell ref="F52:F53"/>
    <mergeCell ref="A54:A55"/>
    <mergeCell ref="C54:C55"/>
    <mergeCell ref="D54:D55"/>
    <mergeCell ref="F54:F55"/>
    <mergeCell ref="B56:C56"/>
    <mergeCell ref="B49:C49"/>
    <mergeCell ref="B50:C50"/>
    <mergeCell ref="B51:C51"/>
    <mergeCell ref="A52:A53"/>
    <mergeCell ref="C52:C53"/>
    <mergeCell ref="D52:D53"/>
    <mergeCell ref="E52:E53"/>
    <mergeCell ref="E54:E55"/>
    <mergeCell ref="A45:A46"/>
    <mergeCell ref="B45:C45"/>
    <mergeCell ref="D45:D46"/>
    <mergeCell ref="F45:F46"/>
    <mergeCell ref="B46:C46"/>
    <mergeCell ref="A47:A48"/>
    <mergeCell ref="C47:C48"/>
    <mergeCell ref="D47:D48"/>
    <mergeCell ref="F47:F48"/>
    <mergeCell ref="E47:E48"/>
    <mergeCell ref="E45:E46"/>
    <mergeCell ref="B40:C40"/>
    <mergeCell ref="A41:A42"/>
    <mergeCell ref="C41:C42"/>
    <mergeCell ref="D41:D42"/>
    <mergeCell ref="F41:F42"/>
    <mergeCell ref="A43:A44"/>
    <mergeCell ref="C43:C44"/>
    <mergeCell ref="D43:D44"/>
    <mergeCell ref="F43:F44"/>
    <mergeCell ref="E41:E42"/>
    <mergeCell ref="E43:E44"/>
    <mergeCell ref="A36:A37"/>
    <mergeCell ref="C36:C37"/>
    <mergeCell ref="D36:D37"/>
    <mergeCell ref="F36:F37"/>
    <mergeCell ref="A38:A39"/>
    <mergeCell ref="C38:C39"/>
    <mergeCell ref="D38:D39"/>
    <mergeCell ref="F38:F39"/>
    <mergeCell ref="A31:A32"/>
    <mergeCell ref="C31:C32"/>
    <mergeCell ref="D31:D32"/>
    <mergeCell ref="F31:F32"/>
    <mergeCell ref="B33:C33"/>
    <mergeCell ref="A34:A35"/>
    <mergeCell ref="C34:C35"/>
    <mergeCell ref="D34:D35"/>
    <mergeCell ref="F34:F35"/>
    <mergeCell ref="E31:E32"/>
    <mergeCell ref="E34:E35"/>
    <mergeCell ref="E36:E37"/>
    <mergeCell ref="E38:E39"/>
    <mergeCell ref="A27:A28"/>
    <mergeCell ref="C27:C28"/>
    <mergeCell ref="D27:D28"/>
    <mergeCell ref="F27:F28"/>
    <mergeCell ref="A29:A30"/>
    <mergeCell ref="C29:C30"/>
    <mergeCell ref="D29:D30"/>
    <mergeCell ref="F29:F30"/>
    <mergeCell ref="E27:E28"/>
    <mergeCell ref="E29:E30"/>
    <mergeCell ref="A23:A24"/>
    <mergeCell ref="C23:C24"/>
    <mergeCell ref="D23:D24"/>
    <mergeCell ref="F23:F24"/>
    <mergeCell ref="A25:A26"/>
    <mergeCell ref="C25:C26"/>
    <mergeCell ref="D25:D26"/>
    <mergeCell ref="F25:F26"/>
    <mergeCell ref="E23:E24"/>
    <mergeCell ref="E25:E26"/>
    <mergeCell ref="B18:C18"/>
    <mergeCell ref="E17:E18"/>
    <mergeCell ref="A19:A20"/>
    <mergeCell ref="C19:C20"/>
    <mergeCell ref="D19:D20"/>
    <mergeCell ref="F19:F20"/>
    <mergeCell ref="A21:A22"/>
    <mergeCell ref="C21:C22"/>
    <mergeCell ref="D21:D22"/>
    <mergeCell ref="F21:F22"/>
    <mergeCell ref="E19:E20"/>
    <mergeCell ref="E21:E22"/>
    <mergeCell ref="A2:F2"/>
    <mergeCell ref="A108:F108"/>
    <mergeCell ref="A109:F109"/>
    <mergeCell ref="A11:F11"/>
    <mergeCell ref="B12:C12"/>
    <mergeCell ref="A13:A14"/>
    <mergeCell ref="B5:F5"/>
    <mergeCell ref="C13:C14"/>
    <mergeCell ref="D13:D14"/>
    <mergeCell ref="F13:F14"/>
    <mergeCell ref="A6:F6"/>
    <mergeCell ref="B7:C7"/>
    <mergeCell ref="A8:A9"/>
    <mergeCell ref="C8:C9"/>
    <mergeCell ref="D8:D9"/>
    <mergeCell ref="F8:F9"/>
    <mergeCell ref="A15:A16"/>
    <mergeCell ref="C15:C16"/>
    <mergeCell ref="D15:D16"/>
    <mergeCell ref="F15:F16"/>
    <mergeCell ref="A17:A18"/>
    <mergeCell ref="B17:C17"/>
    <mergeCell ref="D17:D18"/>
    <mergeCell ref="F17:F18"/>
  </mergeCells>
  <phoneticPr fontId="10" type="noConversion"/>
  <pageMargins left="0.511811024" right="0.511811024" top="0.78740157499999996" bottom="0.78740157499999996" header="0.31496062000000002" footer="0.31496062000000002"/>
  <pageSetup paperSize="9" scale="18" orientation="portrait" r:id="rId1"/>
  <rowBreaks count="2" manualBreakCount="2">
    <brk id="62" max="4" man="1"/>
    <brk id="76" max="4"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'Validação de dados'!$D$1:$D$16</xm:f>
          </x14:formula1>
          <xm:sqref>A112:A127</xm:sqref>
        </x14:dataValidation>
        <x14:dataValidation type="list" allowBlank="1" showInputMessage="1" showErrorMessage="1" xr:uid="{00000000-0002-0000-0200-000001000000}">
          <x14:formula1>
            <xm:f>'Validação de dados'!$G$1:$G$28</xm:f>
          </x14:formula1>
          <xm:sqref>B5:F5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B915-DB60-45EC-B9D9-76F03AE5CEE0}">
  <dimension ref="A1:AP1009"/>
  <sheetViews>
    <sheetView view="pageBreakPreview" topLeftCell="A28" zoomScale="37" zoomScaleNormal="40" zoomScaleSheetLayoutView="37" workbookViewId="0">
      <selection activeCell="C27" sqref="C27"/>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405</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88</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31.25">
      <c r="A9" s="200">
        <v>11</v>
      </c>
      <c r="B9" s="220" t="s">
        <v>524</v>
      </c>
      <c r="C9" s="204" t="s">
        <v>104</v>
      </c>
      <c r="D9" s="182">
        <v>0</v>
      </c>
      <c r="E9" s="182">
        <v>0</v>
      </c>
      <c r="F9" s="182">
        <v>0</v>
      </c>
      <c r="G9" s="179">
        <f t="shared" ref="G9:G27" si="0">E9+F9</f>
        <v>0</v>
      </c>
      <c r="H9" s="180">
        <f t="shared" ref="H9:H28" si="1">IFERROR(G9/D9*100-100,0)</f>
        <v>0</v>
      </c>
      <c r="I9" s="182"/>
      <c r="J9" s="183">
        <f t="shared" ref="J9:J28"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s="212" customFormat="1" ht="367.5">
      <c r="A10" s="200">
        <v>1</v>
      </c>
      <c r="B10" s="221" t="s">
        <v>527</v>
      </c>
      <c r="C10" s="204" t="s">
        <v>89</v>
      </c>
      <c r="D10" s="182">
        <v>1600</v>
      </c>
      <c r="E10" s="182">
        <v>0</v>
      </c>
      <c r="F10" s="182">
        <v>6000</v>
      </c>
      <c r="G10" s="179">
        <f t="shared" si="0"/>
        <v>6000</v>
      </c>
      <c r="H10" s="180">
        <f t="shared" si="1"/>
        <v>275</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448</v>
      </c>
    </row>
    <row r="11" spans="1:42" s="212" customFormat="1" ht="183.75">
      <c r="A11" s="200">
        <v>1</v>
      </c>
      <c r="B11" s="219" t="s">
        <v>541</v>
      </c>
      <c r="C11" s="204" t="s">
        <v>89</v>
      </c>
      <c r="D11" s="182">
        <v>0</v>
      </c>
      <c r="E11" s="182"/>
      <c r="F11" s="182"/>
      <c r="G11" s="179"/>
      <c r="H11" s="180"/>
      <c r="I11" s="182"/>
      <c r="J11" s="183"/>
      <c r="K11" s="168"/>
      <c r="L11" s="168"/>
      <c r="M11" s="168"/>
      <c r="N11" s="168"/>
      <c r="O11" s="175"/>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row>
    <row r="12" spans="1:42" s="212" customFormat="1" ht="183.75">
      <c r="A12" s="200">
        <v>1</v>
      </c>
      <c r="B12" s="222" t="s">
        <v>530</v>
      </c>
      <c r="C12" s="204" t="s">
        <v>89</v>
      </c>
      <c r="D12" s="182">
        <v>2000</v>
      </c>
      <c r="E12" s="182"/>
      <c r="F12" s="182"/>
      <c r="G12" s="179">
        <f t="shared" si="0"/>
        <v>0</v>
      </c>
      <c r="H12" s="180">
        <f t="shared" si="1"/>
        <v>-100</v>
      </c>
      <c r="I12" s="182"/>
      <c r="J12" s="183">
        <f t="shared" si="2"/>
        <v>0</v>
      </c>
      <c r="K12" s="168"/>
      <c r="L12" s="168"/>
      <c r="M12" s="168"/>
      <c r="N12" s="168"/>
      <c r="O12" s="175"/>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s="212" customFormat="1" ht="129.75">
      <c r="A13" s="200">
        <v>1</v>
      </c>
      <c r="B13" s="203" t="s">
        <v>542</v>
      </c>
      <c r="C13" s="204" t="s">
        <v>89</v>
      </c>
      <c r="D13" s="182"/>
      <c r="E13" s="182"/>
      <c r="F13" s="182"/>
      <c r="G13" s="179">
        <f t="shared" si="0"/>
        <v>0</v>
      </c>
      <c r="H13" s="180">
        <f t="shared" si="1"/>
        <v>0</v>
      </c>
      <c r="I13" s="182"/>
      <c r="J13" s="183">
        <f t="shared" si="2"/>
        <v>0</v>
      </c>
      <c r="K13" s="168"/>
      <c r="L13" s="168"/>
      <c r="M13" s="168"/>
      <c r="N13" s="168"/>
      <c r="O13" s="175"/>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s="212" customFormat="1" ht="210">
      <c r="A14" s="200">
        <v>6</v>
      </c>
      <c r="B14" s="203" t="s">
        <v>537</v>
      </c>
      <c r="C14" s="204" t="s">
        <v>104</v>
      </c>
      <c r="D14" s="182"/>
      <c r="E14" s="182"/>
      <c r="F14" s="182"/>
      <c r="G14" s="179"/>
      <c r="H14" s="180"/>
      <c r="I14" s="182"/>
      <c r="J14" s="183"/>
      <c r="K14" s="168"/>
      <c r="L14" s="168"/>
      <c r="M14" s="168"/>
      <c r="N14" s="168"/>
      <c r="O14" s="175"/>
      <c r="P14" s="169"/>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s="212" customFormat="1" ht="78.75">
      <c r="A15" s="200">
        <v>1</v>
      </c>
      <c r="B15" s="222" t="s">
        <v>539</v>
      </c>
      <c r="C15" s="204" t="s">
        <v>104</v>
      </c>
      <c r="D15" s="182">
        <v>3400</v>
      </c>
      <c r="E15" s="182"/>
      <c r="F15" s="182"/>
      <c r="G15" s="179"/>
      <c r="H15" s="180"/>
      <c r="I15" s="182"/>
      <c r="J15" s="183"/>
      <c r="K15" s="168"/>
      <c r="L15" s="168"/>
      <c r="M15" s="168"/>
      <c r="N15" s="168"/>
      <c r="O15" s="175"/>
      <c r="P15" s="169"/>
      <c r="Q15" s="170"/>
      <c r="R15" s="170"/>
      <c r="S15" s="170"/>
      <c r="T15" s="170"/>
      <c r="U15" s="170"/>
      <c r="V15" s="170"/>
      <c r="W15" s="170"/>
      <c r="X15" s="170"/>
      <c r="Y15" s="170"/>
      <c r="Z15" s="168"/>
      <c r="AA15" s="168"/>
      <c r="AB15" s="168"/>
      <c r="AC15" s="168"/>
      <c r="AD15" s="168"/>
      <c r="AE15" s="168"/>
      <c r="AF15" s="168"/>
      <c r="AG15" s="168"/>
      <c r="AH15" s="168"/>
      <c r="AI15" s="168"/>
      <c r="AJ15" s="168"/>
      <c r="AK15" s="168"/>
      <c r="AL15" s="168"/>
      <c r="AM15" s="168"/>
      <c r="AN15" s="168"/>
      <c r="AO15" s="168"/>
      <c r="AP15" s="168"/>
    </row>
    <row r="16" spans="1:42" s="212" customFormat="1" ht="236.25">
      <c r="A16" s="200">
        <v>1</v>
      </c>
      <c r="B16" s="203" t="s">
        <v>538</v>
      </c>
      <c r="C16" s="204" t="s">
        <v>104</v>
      </c>
      <c r="D16" s="182"/>
      <c r="E16" s="182"/>
      <c r="F16" s="182">
        <v>7840</v>
      </c>
      <c r="G16" s="179">
        <f t="shared" si="0"/>
        <v>7840</v>
      </c>
      <c r="H16" s="180"/>
      <c r="I16" s="182"/>
      <c r="J16" s="183"/>
      <c r="K16" s="168"/>
      <c r="L16" s="168"/>
      <c r="M16" s="168"/>
      <c r="N16" s="168"/>
      <c r="O16" s="175"/>
      <c r="P16" s="169"/>
      <c r="Q16" s="170"/>
      <c r="R16" s="170"/>
      <c r="S16" s="170"/>
      <c r="T16" s="170"/>
      <c r="U16" s="170"/>
      <c r="V16" s="170"/>
      <c r="W16" s="170"/>
      <c r="X16" s="170"/>
      <c r="Y16" s="170"/>
      <c r="Z16" s="168"/>
      <c r="AA16" s="168"/>
      <c r="AB16" s="168"/>
      <c r="AC16" s="168"/>
      <c r="AD16" s="168"/>
      <c r="AE16" s="168"/>
      <c r="AF16" s="168"/>
      <c r="AG16" s="168"/>
      <c r="AH16" s="168"/>
      <c r="AI16" s="168"/>
      <c r="AJ16" s="168"/>
      <c r="AK16" s="168"/>
      <c r="AL16" s="168"/>
      <c r="AM16" s="168"/>
      <c r="AN16" s="168"/>
      <c r="AO16" s="168"/>
      <c r="AP16" s="168"/>
    </row>
    <row r="17" spans="1:42" s="212" customFormat="1" ht="26.25">
      <c r="A17" s="200">
        <v>1</v>
      </c>
      <c r="B17" s="218" t="s">
        <v>540</v>
      </c>
      <c r="C17" s="204" t="s">
        <v>104</v>
      </c>
      <c r="D17" s="182">
        <v>0</v>
      </c>
      <c r="E17" s="182">
        <v>2663.5</v>
      </c>
      <c r="F17" s="182"/>
      <c r="G17" s="179">
        <f t="shared" si="0"/>
        <v>2663.5</v>
      </c>
      <c r="H17" s="180"/>
      <c r="I17" s="182"/>
      <c r="J17" s="183"/>
      <c r="K17" s="168"/>
      <c r="L17" s="168"/>
      <c r="M17" s="168"/>
      <c r="N17" s="168"/>
      <c r="O17" s="175"/>
      <c r="P17" s="169"/>
      <c r="Q17" s="170"/>
      <c r="R17" s="170"/>
      <c r="S17" s="170"/>
      <c r="T17" s="170"/>
      <c r="U17" s="170"/>
      <c r="V17" s="170"/>
      <c r="W17" s="170"/>
      <c r="X17" s="170"/>
      <c r="Y17" s="170"/>
      <c r="Z17" s="168"/>
      <c r="AA17" s="168"/>
      <c r="AB17" s="168"/>
      <c r="AC17" s="168"/>
      <c r="AD17" s="168"/>
      <c r="AE17" s="168"/>
      <c r="AF17" s="168"/>
      <c r="AG17" s="168"/>
      <c r="AH17" s="168"/>
      <c r="AI17" s="168"/>
      <c r="AJ17" s="168"/>
      <c r="AK17" s="168"/>
      <c r="AL17" s="168"/>
      <c r="AM17" s="168"/>
      <c r="AN17" s="168"/>
      <c r="AO17" s="168"/>
      <c r="AP17" s="168"/>
    </row>
    <row r="18" spans="1:42" s="212" customFormat="1" ht="157.5">
      <c r="A18" s="200">
        <v>1</v>
      </c>
      <c r="B18" s="221" t="s">
        <v>536</v>
      </c>
      <c r="C18" s="204" t="s">
        <v>89</v>
      </c>
      <c r="D18" s="182"/>
      <c r="E18" s="182"/>
      <c r="F18" s="182">
        <v>2160</v>
      </c>
      <c r="G18" s="179">
        <f t="shared" si="0"/>
        <v>2160</v>
      </c>
      <c r="H18" s="180">
        <f t="shared" si="1"/>
        <v>0</v>
      </c>
      <c r="I18" s="182"/>
      <c r="J18" s="183">
        <f t="shared" si="2"/>
        <v>0</v>
      </c>
      <c r="K18" s="168"/>
      <c r="L18" s="168"/>
      <c r="M18" s="168"/>
      <c r="N18" s="168"/>
      <c r="O18" s="175"/>
      <c r="P18" s="169"/>
      <c r="Q18" s="170"/>
      <c r="R18" s="170"/>
      <c r="S18" s="170"/>
      <c r="T18" s="170"/>
      <c r="U18" s="170"/>
      <c r="V18" s="170"/>
      <c r="W18" s="170"/>
      <c r="X18" s="170"/>
      <c r="Y18" s="170"/>
      <c r="Z18" s="168"/>
      <c r="AA18" s="168"/>
      <c r="AB18" s="168"/>
      <c r="AC18" s="168"/>
      <c r="AD18" s="168"/>
      <c r="AE18" s="168"/>
      <c r="AF18" s="168"/>
      <c r="AG18" s="168"/>
      <c r="AH18" s="168"/>
      <c r="AI18" s="168"/>
      <c r="AJ18" s="168"/>
      <c r="AK18" s="168"/>
      <c r="AL18" s="168"/>
      <c r="AM18" s="168"/>
      <c r="AN18" s="168"/>
      <c r="AO18" s="168"/>
      <c r="AP18" s="168"/>
    </row>
    <row r="19" spans="1:42" ht="409.5">
      <c r="A19" s="216">
        <v>0</v>
      </c>
      <c r="B19" s="223" t="s">
        <v>532</v>
      </c>
      <c r="C19" s="216" t="s">
        <v>104</v>
      </c>
      <c r="D19" s="182"/>
      <c r="E19" s="182"/>
      <c r="F19" s="182"/>
      <c r="G19" s="179">
        <f t="shared" si="0"/>
        <v>0</v>
      </c>
      <c r="H19" s="180">
        <f t="shared" si="1"/>
        <v>0</v>
      </c>
      <c r="I19" s="182"/>
      <c r="J19" s="183">
        <f t="shared" si="2"/>
        <v>0</v>
      </c>
      <c r="K19" s="168"/>
      <c r="L19" s="168"/>
      <c r="M19" s="168"/>
      <c r="N19" s="168"/>
      <c r="O19" s="168"/>
      <c r="P19" s="170"/>
      <c r="Q19" s="170"/>
      <c r="R19" s="170"/>
      <c r="S19" s="170"/>
      <c r="T19" s="170"/>
      <c r="U19" s="170"/>
      <c r="V19" s="170"/>
      <c r="W19" s="170"/>
      <c r="X19" s="170"/>
      <c r="Y19" s="170"/>
      <c r="Z19" s="168"/>
      <c r="AA19" s="168"/>
      <c r="AB19" s="168"/>
      <c r="AC19" s="168"/>
      <c r="AD19" s="168"/>
      <c r="AE19" s="168"/>
      <c r="AF19" s="168"/>
      <c r="AG19" s="168"/>
      <c r="AH19" s="168"/>
      <c r="AI19" s="168"/>
      <c r="AJ19" s="168"/>
      <c r="AK19" s="168"/>
      <c r="AL19" s="168"/>
      <c r="AM19" s="168"/>
      <c r="AN19" s="168"/>
      <c r="AO19" s="168"/>
      <c r="AP19" s="168"/>
    </row>
    <row r="20" spans="1:42" s="212" customFormat="1" ht="131.25">
      <c r="A20" s="216">
        <v>0</v>
      </c>
      <c r="B20" s="203" t="s">
        <v>533</v>
      </c>
      <c r="C20" s="216" t="s">
        <v>104</v>
      </c>
      <c r="D20" s="182"/>
      <c r="E20" s="182"/>
      <c r="F20" s="182"/>
      <c r="G20" s="179"/>
      <c r="H20" s="180"/>
      <c r="I20" s="182"/>
      <c r="J20" s="183"/>
      <c r="K20" s="168"/>
      <c r="L20" s="168"/>
      <c r="M20" s="168"/>
      <c r="N20" s="168"/>
      <c r="O20" s="168"/>
      <c r="P20" s="170"/>
      <c r="Q20" s="170"/>
      <c r="R20" s="170"/>
      <c r="S20" s="170"/>
      <c r="T20" s="170"/>
      <c r="U20" s="170"/>
      <c r="V20" s="170"/>
      <c r="W20" s="170"/>
      <c r="X20" s="170"/>
      <c r="Y20" s="170"/>
      <c r="Z20" s="168"/>
      <c r="AA20" s="168"/>
      <c r="AB20" s="168"/>
      <c r="AC20" s="168"/>
      <c r="AD20" s="168"/>
      <c r="AE20" s="168"/>
      <c r="AF20" s="168"/>
      <c r="AG20" s="168"/>
      <c r="AH20" s="168"/>
      <c r="AI20" s="168"/>
      <c r="AJ20" s="168"/>
      <c r="AK20" s="168"/>
      <c r="AL20" s="168"/>
      <c r="AM20" s="168"/>
      <c r="AN20" s="168"/>
      <c r="AO20" s="168"/>
      <c r="AP20" s="168"/>
    </row>
    <row r="21" spans="1:42" s="212" customFormat="1" ht="409.5">
      <c r="A21" s="216">
        <v>0</v>
      </c>
      <c r="B21" s="203" t="s">
        <v>534</v>
      </c>
      <c r="C21" s="216" t="s">
        <v>89</v>
      </c>
      <c r="D21" s="182">
        <v>5000</v>
      </c>
      <c r="E21" s="182"/>
      <c r="F21" s="182"/>
      <c r="G21" s="179"/>
      <c r="H21" s="180"/>
      <c r="I21" s="182"/>
      <c r="J21" s="183"/>
      <c r="K21" s="168"/>
      <c r="L21" s="168"/>
      <c r="M21" s="168"/>
      <c r="N21" s="168"/>
      <c r="O21" s="168"/>
      <c r="P21" s="170"/>
      <c r="Q21" s="170"/>
      <c r="R21" s="170"/>
      <c r="S21" s="170"/>
      <c r="T21" s="170"/>
      <c r="U21" s="170"/>
      <c r="V21" s="170"/>
      <c r="W21" s="170"/>
      <c r="X21" s="170"/>
      <c r="Y21" s="170"/>
      <c r="Z21" s="168"/>
      <c r="AA21" s="168"/>
      <c r="AB21" s="168"/>
      <c r="AC21" s="168"/>
      <c r="AD21" s="168"/>
      <c r="AE21" s="168"/>
      <c r="AF21" s="168"/>
      <c r="AG21" s="168"/>
      <c r="AH21" s="168"/>
      <c r="AI21" s="168"/>
      <c r="AJ21" s="168"/>
      <c r="AK21" s="168"/>
      <c r="AL21" s="168"/>
      <c r="AM21" s="168"/>
      <c r="AN21" s="168"/>
      <c r="AO21" s="168"/>
      <c r="AP21" s="168"/>
    </row>
    <row r="22" spans="1:42" s="212" customFormat="1" ht="131.25">
      <c r="A22" s="216">
        <v>0</v>
      </c>
      <c r="B22" s="203" t="s">
        <v>535</v>
      </c>
      <c r="C22" s="216" t="s">
        <v>104</v>
      </c>
      <c r="D22" s="182"/>
      <c r="E22" s="182"/>
      <c r="F22" s="182"/>
      <c r="G22" s="179"/>
      <c r="H22" s="180"/>
      <c r="I22" s="182"/>
      <c r="J22" s="183"/>
      <c r="K22" s="168"/>
      <c r="L22" s="168"/>
      <c r="M22" s="168"/>
      <c r="N22" s="168"/>
      <c r="O22" s="168"/>
      <c r="P22" s="170"/>
      <c r="Q22" s="170"/>
      <c r="R22" s="170"/>
      <c r="S22" s="170"/>
      <c r="T22" s="170"/>
      <c r="U22" s="170"/>
      <c r="V22" s="170"/>
      <c r="W22" s="170"/>
      <c r="X22" s="170"/>
      <c r="Y22" s="170"/>
      <c r="Z22" s="168"/>
      <c r="AA22" s="168"/>
      <c r="AB22" s="168"/>
      <c r="AC22" s="168"/>
      <c r="AD22" s="168"/>
      <c r="AE22" s="168"/>
      <c r="AF22" s="168"/>
      <c r="AG22" s="168"/>
      <c r="AH22" s="168"/>
      <c r="AI22" s="168"/>
      <c r="AJ22" s="168"/>
      <c r="AK22" s="168"/>
      <c r="AL22" s="168"/>
      <c r="AM22" s="168"/>
      <c r="AN22" s="168"/>
      <c r="AO22" s="168"/>
      <c r="AP22" s="168"/>
    </row>
    <row r="23" spans="1:42" s="212" customFormat="1" ht="105">
      <c r="A23" s="216">
        <v>0</v>
      </c>
      <c r="B23" s="203" t="s">
        <v>531</v>
      </c>
      <c r="C23" s="216" t="s">
        <v>93</v>
      </c>
      <c r="D23" s="182">
        <v>2500</v>
      </c>
      <c r="E23" s="182"/>
      <c r="F23" s="182"/>
      <c r="G23" s="179"/>
      <c r="H23" s="180"/>
      <c r="I23" s="182"/>
      <c r="J23" s="183"/>
      <c r="K23" s="168"/>
      <c r="L23" s="168"/>
      <c r="M23" s="168"/>
      <c r="N23" s="168"/>
      <c r="O23" s="168"/>
      <c r="P23" s="170"/>
      <c r="Q23" s="170"/>
      <c r="R23" s="170"/>
      <c r="S23" s="170"/>
      <c r="T23" s="170"/>
      <c r="U23" s="170"/>
      <c r="V23" s="170"/>
      <c r="W23" s="170"/>
      <c r="X23" s="170"/>
      <c r="Y23" s="170"/>
      <c r="Z23" s="168"/>
      <c r="AA23" s="168"/>
      <c r="AB23" s="168"/>
      <c r="AC23" s="168"/>
      <c r="AD23" s="168"/>
      <c r="AE23" s="168"/>
      <c r="AF23" s="168"/>
      <c r="AG23" s="168"/>
      <c r="AH23" s="168"/>
      <c r="AI23" s="168"/>
      <c r="AJ23" s="168"/>
      <c r="AK23" s="168"/>
      <c r="AL23" s="168"/>
      <c r="AM23" s="168"/>
      <c r="AN23" s="168"/>
      <c r="AO23" s="168"/>
      <c r="AP23" s="168"/>
    </row>
    <row r="24" spans="1:42" s="212" customFormat="1" ht="210">
      <c r="A24" s="216">
        <v>0</v>
      </c>
      <c r="B24" s="203" t="s">
        <v>529</v>
      </c>
      <c r="C24" s="216" t="s">
        <v>89</v>
      </c>
      <c r="D24" s="182"/>
      <c r="E24" s="182"/>
      <c r="F24" s="182"/>
      <c r="G24" s="179"/>
      <c r="H24" s="180"/>
      <c r="I24" s="182"/>
      <c r="J24" s="183"/>
      <c r="K24" s="168"/>
      <c r="L24" s="168"/>
      <c r="M24" s="168"/>
      <c r="N24" s="168"/>
      <c r="O24" s="168"/>
      <c r="P24" s="170"/>
      <c r="Q24" s="170"/>
      <c r="R24" s="170"/>
      <c r="S24" s="170"/>
      <c r="T24" s="170"/>
      <c r="U24" s="170"/>
      <c r="V24" s="170"/>
      <c r="W24" s="170"/>
      <c r="X24" s="170"/>
      <c r="Y24" s="170"/>
      <c r="Z24" s="168"/>
      <c r="AA24" s="168"/>
      <c r="AB24" s="168"/>
      <c r="AC24" s="168"/>
      <c r="AD24" s="168"/>
      <c r="AE24" s="168"/>
      <c r="AF24" s="168"/>
      <c r="AG24" s="168"/>
      <c r="AH24" s="168"/>
      <c r="AI24" s="168"/>
      <c r="AJ24" s="168"/>
      <c r="AK24" s="168"/>
      <c r="AL24" s="168"/>
      <c r="AM24" s="168"/>
      <c r="AN24" s="168"/>
      <c r="AO24" s="168"/>
      <c r="AP24" s="168"/>
    </row>
    <row r="25" spans="1:42" ht="183.75">
      <c r="A25" s="216">
        <v>0</v>
      </c>
      <c r="B25" s="203" t="s">
        <v>528</v>
      </c>
      <c r="C25" s="216" t="s">
        <v>104</v>
      </c>
      <c r="D25" s="182">
        <v>1500</v>
      </c>
      <c r="E25" s="182"/>
      <c r="F25" s="182"/>
      <c r="G25" s="179">
        <f t="shared" si="0"/>
        <v>0</v>
      </c>
      <c r="H25" s="180">
        <f t="shared" si="1"/>
        <v>-100</v>
      </c>
      <c r="I25" s="182"/>
      <c r="J25" s="183">
        <f t="shared" si="2"/>
        <v>0</v>
      </c>
      <c r="K25" s="168"/>
      <c r="L25" s="168"/>
      <c r="M25" s="168"/>
      <c r="N25" s="168"/>
      <c r="O25" s="168"/>
      <c r="P25" s="184"/>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96.25" customHeight="1">
      <c r="A26" s="216">
        <v>0</v>
      </c>
      <c r="B26" s="203" t="s">
        <v>526</v>
      </c>
      <c r="C26" s="216" t="s">
        <v>104</v>
      </c>
      <c r="D26" s="182">
        <v>4000</v>
      </c>
      <c r="E26" s="182"/>
      <c r="F26" s="182"/>
      <c r="G26" s="179">
        <f t="shared" si="0"/>
        <v>0</v>
      </c>
      <c r="H26" s="180">
        <f t="shared" si="1"/>
        <v>-100</v>
      </c>
      <c r="I26" s="182"/>
      <c r="J26" s="183">
        <f t="shared" si="2"/>
        <v>0</v>
      </c>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131.25">
      <c r="A27" s="216">
        <v>0</v>
      </c>
      <c r="B27" s="203" t="s">
        <v>525</v>
      </c>
      <c r="C27" s="216" t="s">
        <v>89</v>
      </c>
      <c r="D27" s="182"/>
      <c r="E27" s="182"/>
      <c r="F27" s="182"/>
      <c r="G27" s="179">
        <f t="shared" si="0"/>
        <v>0</v>
      </c>
      <c r="H27" s="180">
        <f t="shared" si="1"/>
        <v>0</v>
      </c>
      <c r="I27" s="182"/>
      <c r="J27" s="183">
        <f t="shared" si="2"/>
        <v>0</v>
      </c>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55.5" customHeight="1">
      <c r="A28" s="341" t="s">
        <v>0</v>
      </c>
      <c r="B28" s="334"/>
      <c r="C28" s="334"/>
      <c r="D28" s="185">
        <f>SUM(D9:D27)</f>
        <v>20000</v>
      </c>
      <c r="E28" s="185">
        <f>SUM(E9:E27)</f>
        <v>2663.5</v>
      </c>
      <c r="F28" s="185">
        <f>SUM(F9:F27)</f>
        <v>16000</v>
      </c>
      <c r="G28" s="185">
        <f>SUM(G9:G27)</f>
        <v>18663.5</v>
      </c>
      <c r="H28" s="185">
        <f t="shared" si="1"/>
        <v>-6.6825000000000045</v>
      </c>
      <c r="I28" s="185">
        <f>SUM(I9:I27)</f>
        <v>0</v>
      </c>
      <c r="J28" s="185">
        <f t="shared" si="2"/>
        <v>0</v>
      </c>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row>
    <row r="29" spans="1:42" ht="55.5" customHeight="1">
      <c r="A29" s="342"/>
      <c r="B29" s="334"/>
      <c r="C29" s="334"/>
      <c r="D29" s="334"/>
      <c r="E29" s="334"/>
      <c r="F29" s="334"/>
      <c r="G29" s="334"/>
      <c r="H29" s="334"/>
      <c r="I29" s="334"/>
      <c r="J29" s="334"/>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55.5" customHeight="1">
      <c r="A30" s="343" t="s">
        <v>178</v>
      </c>
      <c r="B30" s="334"/>
      <c r="C30" s="334"/>
      <c r="D30" s="334"/>
      <c r="E30" s="334"/>
      <c r="F30" s="334"/>
      <c r="G30" s="334"/>
      <c r="H30" s="334"/>
      <c r="I30" s="334"/>
      <c r="J30" s="335"/>
      <c r="K30" s="168"/>
      <c r="L30" s="187"/>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199.5" customHeight="1">
      <c r="A31" s="344"/>
      <c r="B31" s="334"/>
      <c r="C31" s="334"/>
      <c r="D31" s="334"/>
      <c r="E31" s="334"/>
      <c r="F31" s="334"/>
      <c r="G31" s="334"/>
      <c r="H31" s="334"/>
      <c r="I31" s="334"/>
      <c r="J31" s="335"/>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55.5" customHeight="1">
      <c r="A32" s="188"/>
      <c r="B32" s="188"/>
      <c r="C32" s="188"/>
      <c r="D32" s="188"/>
      <c r="E32" s="188"/>
      <c r="F32" s="188"/>
      <c r="G32" s="188"/>
      <c r="H32" s="188"/>
      <c r="I32" s="188"/>
      <c r="J32" s="18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55.5" customHeight="1">
      <c r="A33" s="343" t="s">
        <v>449</v>
      </c>
      <c r="B33" s="334"/>
      <c r="C33" s="334"/>
      <c r="D33" s="334"/>
      <c r="E33" s="334"/>
      <c r="F33" s="334"/>
      <c r="G33" s="334"/>
      <c r="H33" s="334"/>
      <c r="I33" s="334"/>
      <c r="J33" s="335"/>
      <c r="K33" s="189"/>
      <c r="L33" s="189"/>
      <c r="M33" s="189"/>
      <c r="N33" s="173"/>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23.5" customHeight="1">
      <c r="A34" s="327" t="s">
        <v>450</v>
      </c>
      <c r="B34" s="328"/>
      <c r="C34" s="328"/>
      <c r="D34" s="328"/>
      <c r="E34" s="328"/>
      <c r="F34" s="328"/>
      <c r="G34" s="328"/>
      <c r="H34" s="328"/>
      <c r="I34" s="328"/>
      <c r="J34" s="329"/>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08.5" customHeight="1">
      <c r="A35" s="330"/>
      <c r="B35" s="331"/>
      <c r="C35" s="331"/>
      <c r="D35" s="331"/>
      <c r="E35" s="331"/>
      <c r="F35" s="331"/>
      <c r="G35" s="331"/>
      <c r="H35" s="331"/>
      <c r="I35" s="331"/>
      <c r="J35" s="332"/>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row r="997" spans="1:42" ht="25.5" customHeight="1">
      <c r="A997" s="168"/>
      <c r="B997" s="168"/>
      <c r="C997" s="168"/>
      <c r="D997" s="168"/>
      <c r="E997" s="168"/>
      <c r="F997" s="168"/>
      <c r="G997" s="168"/>
      <c r="H997" s="168"/>
      <c r="I997" s="190"/>
      <c r="J997" s="190"/>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row>
    <row r="998" spans="1:42" ht="25.5" customHeight="1">
      <c r="A998" s="168"/>
      <c r="B998" s="168"/>
      <c r="C998" s="168"/>
      <c r="D998" s="168"/>
      <c r="E998" s="168"/>
      <c r="F998" s="168"/>
      <c r="G998" s="168"/>
      <c r="H998" s="168"/>
      <c r="I998" s="190"/>
      <c r="J998" s="190"/>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row>
    <row r="999" spans="1:42" ht="25.5" customHeight="1">
      <c r="A999" s="168"/>
      <c r="B999" s="168"/>
      <c r="C999" s="168"/>
      <c r="D999" s="168"/>
      <c r="E999" s="168"/>
      <c r="F999" s="168"/>
      <c r="G999" s="168"/>
      <c r="H999" s="168"/>
      <c r="I999" s="190"/>
      <c r="J999" s="190"/>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row>
    <row r="1000" spans="1:42" ht="25.5" customHeight="1">
      <c r="A1000" s="168"/>
      <c r="B1000" s="168"/>
      <c r="C1000" s="168"/>
      <c r="D1000" s="168"/>
      <c r="E1000" s="168"/>
      <c r="F1000" s="168"/>
      <c r="G1000" s="168"/>
      <c r="H1000" s="168"/>
      <c r="I1000" s="190"/>
      <c r="J1000" s="190"/>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row>
    <row r="1001" spans="1:42" ht="25.5" customHeight="1">
      <c r="A1001" s="168"/>
      <c r="B1001" s="168"/>
      <c r="C1001" s="168"/>
      <c r="D1001" s="168"/>
      <c r="E1001" s="168"/>
      <c r="F1001" s="168"/>
      <c r="G1001" s="168"/>
      <c r="H1001" s="168"/>
      <c r="I1001" s="190"/>
      <c r="J1001" s="190"/>
      <c r="K1001" s="168"/>
      <c r="L1001" s="168"/>
      <c r="M1001" s="168"/>
      <c r="N1001" s="168"/>
      <c r="O1001" s="168"/>
      <c r="P1001" s="168"/>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c r="AL1001" s="168"/>
      <c r="AM1001" s="168"/>
      <c r="AN1001" s="168"/>
      <c r="AO1001" s="168"/>
      <c r="AP1001" s="168"/>
    </row>
    <row r="1002" spans="1:42" ht="25.5" customHeight="1">
      <c r="A1002" s="168"/>
      <c r="B1002" s="168"/>
      <c r="C1002" s="168"/>
      <c r="D1002" s="168"/>
      <c r="E1002" s="168"/>
      <c r="F1002" s="168"/>
      <c r="G1002" s="168"/>
      <c r="H1002" s="168"/>
      <c r="I1002" s="190"/>
      <c r="J1002" s="190"/>
      <c r="K1002" s="168"/>
      <c r="L1002" s="168"/>
      <c r="M1002" s="168"/>
      <c r="N1002" s="168"/>
      <c r="O1002" s="168"/>
      <c r="P1002" s="168"/>
      <c r="Q1002" s="168"/>
      <c r="R1002" s="168"/>
      <c r="S1002" s="168"/>
      <c r="T1002" s="168"/>
      <c r="U1002" s="168"/>
      <c r="V1002" s="168"/>
      <c r="W1002" s="168"/>
      <c r="X1002" s="168"/>
      <c r="Y1002" s="168"/>
      <c r="Z1002" s="168"/>
      <c r="AA1002" s="168"/>
      <c r="AB1002" s="168"/>
      <c r="AC1002" s="168"/>
      <c r="AD1002" s="168"/>
      <c r="AE1002" s="168"/>
      <c r="AF1002" s="168"/>
      <c r="AG1002" s="168"/>
      <c r="AH1002" s="168"/>
      <c r="AI1002" s="168"/>
      <c r="AJ1002" s="168"/>
      <c r="AK1002" s="168"/>
      <c r="AL1002" s="168"/>
      <c r="AM1002" s="168"/>
      <c r="AN1002" s="168"/>
      <c r="AO1002" s="168"/>
      <c r="AP1002" s="168"/>
    </row>
    <row r="1003" spans="1:42" ht="25.5" customHeight="1">
      <c r="A1003" s="168"/>
      <c r="B1003" s="168"/>
      <c r="C1003" s="168"/>
      <c r="D1003" s="168"/>
      <c r="E1003" s="168"/>
      <c r="F1003" s="168"/>
      <c r="G1003" s="168"/>
      <c r="H1003" s="168"/>
      <c r="I1003" s="190"/>
      <c r="J1003" s="190"/>
      <c r="K1003" s="168"/>
      <c r="L1003" s="168"/>
      <c r="M1003" s="168"/>
      <c r="N1003" s="168"/>
      <c r="O1003" s="168"/>
      <c r="P1003" s="168"/>
      <c r="Q1003" s="168"/>
      <c r="R1003" s="168"/>
      <c r="S1003" s="168"/>
      <c r="T1003" s="168"/>
      <c r="U1003" s="168"/>
      <c r="V1003" s="168"/>
      <c r="W1003" s="168"/>
      <c r="X1003" s="168"/>
      <c r="Y1003" s="168"/>
      <c r="Z1003" s="168"/>
      <c r="AA1003" s="168"/>
      <c r="AB1003" s="168"/>
      <c r="AC1003" s="168"/>
      <c r="AD1003" s="168"/>
      <c r="AE1003" s="168"/>
      <c r="AF1003" s="168"/>
      <c r="AG1003" s="168"/>
      <c r="AH1003" s="168"/>
      <c r="AI1003" s="168"/>
      <c r="AJ1003" s="168"/>
      <c r="AK1003" s="168"/>
      <c r="AL1003" s="168"/>
      <c r="AM1003" s="168"/>
      <c r="AN1003" s="168"/>
      <c r="AO1003" s="168"/>
      <c r="AP1003" s="168"/>
    </row>
    <row r="1004" spans="1:42" ht="25.5" customHeight="1">
      <c r="A1004" s="168"/>
      <c r="B1004" s="168"/>
      <c r="C1004" s="168"/>
      <c r="D1004" s="168"/>
      <c r="E1004" s="168"/>
      <c r="F1004" s="168"/>
      <c r="G1004" s="168"/>
      <c r="H1004" s="168"/>
      <c r="I1004" s="190"/>
      <c r="J1004" s="190"/>
      <c r="K1004" s="168"/>
      <c r="L1004" s="168"/>
      <c r="M1004" s="168"/>
      <c r="N1004" s="168"/>
      <c r="O1004" s="168"/>
      <c r="P1004" s="168"/>
      <c r="Q1004" s="168"/>
      <c r="R1004" s="168"/>
      <c r="S1004" s="168"/>
      <c r="T1004" s="168"/>
      <c r="U1004" s="168"/>
      <c r="V1004" s="168"/>
      <c r="W1004" s="168"/>
      <c r="X1004" s="168"/>
      <c r="Y1004" s="168"/>
      <c r="Z1004" s="168"/>
      <c r="AA1004" s="168"/>
      <c r="AB1004" s="168"/>
      <c r="AC1004" s="168"/>
      <c r="AD1004" s="168"/>
      <c r="AE1004" s="168"/>
      <c r="AF1004" s="168"/>
      <c r="AG1004" s="168"/>
      <c r="AH1004" s="168"/>
      <c r="AI1004" s="168"/>
      <c r="AJ1004" s="168"/>
      <c r="AK1004" s="168"/>
      <c r="AL1004" s="168"/>
      <c r="AM1004" s="168"/>
      <c r="AN1004" s="168"/>
      <c r="AO1004" s="168"/>
      <c r="AP1004" s="168"/>
    </row>
    <row r="1005" spans="1:42" ht="25.5" customHeight="1">
      <c r="A1005" s="168"/>
      <c r="B1005" s="168"/>
      <c r="C1005" s="168"/>
      <c r="D1005" s="168"/>
      <c r="E1005" s="168"/>
      <c r="F1005" s="168"/>
      <c r="G1005" s="168"/>
      <c r="H1005" s="168"/>
      <c r="I1005" s="190"/>
      <c r="J1005" s="190"/>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8"/>
      <c r="AI1005" s="168"/>
      <c r="AJ1005" s="168"/>
      <c r="AK1005" s="168"/>
      <c r="AL1005" s="168"/>
      <c r="AM1005" s="168"/>
      <c r="AN1005" s="168"/>
      <c r="AO1005" s="168"/>
      <c r="AP1005" s="168"/>
    </row>
    <row r="1006" spans="1:42" ht="25.5" customHeight="1">
      <c r="A1006" s="168"/>
      <c r="B1006" s="168"/>
      <c r="C1006" s="168"/>
      <c r="D1006" s="168"/>
      <c r="E1006" s="168"/>
      <c r="F1006" s="168"/>
      <c r="G1006" s="168"/>
      <c r="H1006" s="168"/>
      <c r="I1006" s="190"/>
      <c r="J1006" s="190"/>
      <c r="K1006" s="168"/>
      <c r="L1006" s="168"/>
      <c r="M1006" s="168"/>
      <c r="N1006" s="168"/>
      <c r="O1006" s="168"/>
      <c r="P1006" s="168"/>
      <c r="Q1006" s="168"/>
      <c r="R1006" s="168"/>
      <c r="S1006" s="168"/>
      <c r="T1006" s="168"/>
      <c r="U1006" s="168"/>
      <c r="V1006" s="168"/>
      <c r="W1006" s="168"/>
      <c r="X1006" s="168"/>
      <c r="Y1006" s="168"/>
      <c r="Z1006" s="168"/>
      <c r="AA1006" s="168"/>
      <c r="AB1006" s="168"/>
      <c r="AC1006" s="168"/>
      <c r="AD1006" s="168"/>
      <c r="AE1006" s="168"/>
      <c r="AF1006" s="168"/>
      <c r="AG1006" s="168"/>
      <c r="AH1006" s="168"/>
      <c r="AI1006" s="168"/>
      <c r="AJ1006" s="168"/>
      <c r="AK1006" s="168"/>
      <c r="AL1006" s="168"/>
      <c r="AM1006" s="168"/>
      <c r="AN1006" s="168"/>
      <c r="AO1006" s="168"/>
      <c r="AP1006" s="168"/>
    </row>
    <row r="1007" spans="1:42" ht="25.5" customHeight="1">
      <c r="A1007" s="168"/>
      <c r="B1007" s="168"/>
      <c r="C1007" s="168"/>
      <c r="D1007" s="168"/>
      <c r="E1007" s="168"/>
      <c r="F1007" s="168"/>
      <c r="G1007" s="168"/>
      <c r="H1007" s="168"/>
      <c r="I1007" s="190"/>
      <c r="J1007" s="190"/>
      <c r="K1007" s="168"/>
      <c r="L1007" s="168"/>
      <c r="M1007" s="168"/>
      <c r="N1007" s="168"/>
      <c r="O1007" s="168"/>
      <c r="P1007" s="168"/>
      <c r="Q1007" s="168"/>
      <c r="R1007" s="168"/>
      <c r="S1007" s="168"/>
      <c r="T1007" s="168"/>
      <c r="U1007" s="168"/>
      <c r="V1007" s="168"/>
      <c r="W1007" s="168"/>
      <c r="X1007" s="168"/>
      <c r="Y1007" s="168"/>
      <c r="Z1007" s="168"/>
      <c r="AA1007" s="168"/>
      <c r="AB1007" s="168"/>
      <c r="AC1007" s="168"/>
      <c r="AD1007" s="168"/>
      <c r="AE1007" s="168"/>
      <c r="AF1007" s="168"/>
      <c r="AG1007" s="168"/>
      <c r="AH1007" s="168"/>
      <c r="AI1007" s="168"/>
      <c r="AJ1007" s="168"/>
      <c r="AK1007" s="168"/>
      <c r="AL1007" s="168"/>
      <c r="AM1007" s="168"/>
      <c r="AN1007" s="168"/>
      <c r="AO1007" s="168"/>
      <c r="AP1007" s="168"/>
    </row>
    <row r="1008" spans="1:42" ht="25.5" customHeight="1">
      <c r="A1008" s="168"/>
      <c r="B1008" s="168"/>
      <c r="C1008" s="168"/>
      <c r="D1008" s="168"/>
      <c r="E1008" s="168"/>
      <c r="F1008" s="168"/>
      <c r="G1008" s="168"/>
      <c r="H1008" s="168"/>
      <c r="I1008" s="190"/>
      <c r="J1008" s="190"/>
      <c r="K1008" s="168"/>
      <c r="L1008" s="168"/>
      <c r="M1008" s="168"/>
      <c r="N1008" s="168"/>
      <c r="O1008" s="168"/>
      <c r="P1008" s="168"/>
      <c r="Q1008" s="168"/>
      <c r="R1008" s="168"/>
      <c r="S1008" s="168"/>
      <c r="T1008" s="168"/>
      <c r="U1008" s="168"/>
      <c r="V1008" s="168"/>
      <c r="W1008" s="168"/>
      <c r="X1008" s="168"/>
      <c r="Y1008" s="168"/>
      <c r="Z1008" s="168"/>
      <c r="AA1008" s="168"/>
      <c r="AB1008" s="168"/>
      <c r="AC1008" s="168"/>
      <c r="AD1008" s="168"/>
      <c r="AE1008" s="168"/>
      <c r="AF1008" s="168"/>
      <c r="AG1008" s="168"/>
      <c r="AH1008" s="168"/>
      <c r="AI1008" s="168"/>
      <c r="AJ1008" s="168"/>
      <c r="AK1008" s="168"/>
      <c r="AL1008" s="168"/>
      <c r="AM1008" s="168"/>
      <c r="AN1008" s="168"/>
      <c r="AO1008" s="168"/>
      <c r="AP1008" s="168"/>
    </row>
    <row r="1009" spans="1:42" ht="25.5" customHeight="1">
      <c r="A1009" s="168"/>
      <c r="B1009" s="168"/>
      <c r="C1009" s="168"/>
      <c r="D1009" s="168"/>
      <c r="E1009" s="168"/>
      <c r="F1009" s="168"/>
      <c r="G1009" s="168"/>
      <c r="H1009" s="168"/>
      <c r="I1009" s="190"/>
      <c r="J1009" s="190"/>
      <c r="K1009" s="168"/>
      <c r="L1009" s="168"/>
      <c r="M1009" s="168"/>
      <c r="N1009" s="168"/>
      <c r="O1009" s="168"/>
      <c r="P1009" s="168"/>
      <c r="Q1009" s="168"/>
      <c r="R1009" s="168"/>
      <c r="S1009" s="168"/>
      <c r="T1009" s="168"/>
      <c r="U1009" s="168"/>
      <c r="V1009" s="168"/>
      <c r="W1009" s="168"/>
      <c r="X1009" s="168"/>
      <c r="Y1009" s="168"/>
      <c r="Z1009" s="168"/>
      <c r="AA1009" s="168"/>
      <c r="AB1009" s="168"/>
      <c r="AC1009" s="168"/>
      <c r="AD1009" s="168"/>
      <c r="AE1009" s="168"/>
      <c r="AF1009" s="168"/>
      <c r="AG1009" s="168"/>
      <c r="AH1009" s="168"/>
      <c r="AI1009" s="168"/>
      <c r="AJ1009" s="168"/>
      <c r="AK1009" s="168"/>
      <c r="AL1009" s="168"/>
      <c r="AM1009" s="168"/>
      <c r="AN1009" s="168"/>
      <c r="AO1009" s="168"/>
      <c r="AP1009" s="168"/>
    </row>
  </sheetData>
  <mergeCells count="21">
    <mergeCell ref="A1:J1"/>
    <mergeCell ref="A2:J2"/>
    <mergeCell ref="A3:B3"/>
    <mergeCell ref="C3:J3"/>
    <mergeCell ref="A4:B4"/>
    <mergeCell ref="C4:J4"/>
    <mergeCell ref="A34:J35"/>
    <mergeCell ref="A6:C6"/>
    <mergeCell ref="D6:H6"/>
    <mergeCell ref="I6:J6"/>
    <mergeCell ref="A7:C7"/>
    <mergeCell ref="D7:D8"/>
    <mergeCell ref="E7:G7"/>
    <mergeCell ref="H7:H8"/>
    <mergeCell ref="I7:I8"/>
    <mergeCell ref="J7:J8"/>
    <mergeCell ref="A28:C28"/>
    <mergeCell ref="A29:J29"/>
    <mergeCell ref="A30:J30"/>
    <mergeCell ref="A31:J31"/>
    <mergeCell ref="A33:J33"/>
  </mergeCells>
  <dataValidations count="1">
    <dataValidation type="list" allowBlank="1" showErrorMessage="1" sqref="AP8:AP9" xr:uid="{05960505-4350-432C-A2CD-648FAB74FA13}">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C509-228F-4064-BA46-1F0C86D719A2}">
  <dimension ref="A1:AP995"/>
  <sheetViews>
    <sheetView view="pageBreakPreview" topLeftCell="A16" zoomScale="41" zoomScaleNormal="60" zoomScaleSheetLayoutView="41" workbookViewId="0">
      <selection activeCell="F12" sqref="F12"/>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402</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12</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6" t="s">
        <v>440</v>
      </c>
      <c r="B8" s="176" t="s">
        <v>441</v>
      </c>
      <c r="C8" s="225"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83.75">
      <c r="A9" s="228">
        <v>11</v>
      </c>
      <c r="B9" s="226" t="s">
        <v>543</v>
      </c>
      <c r="C9" s="227" t="s">
        <v>104</v>
      </c>
      <c r="D9" s="224"/>
      <c r="E9" s="182"/>
      <c r="F9" s="182"/>
      <c r="G9" s="179">
        <f t="shared" ref="G9:G13" si="0">E9+F9</f>
        <v>0</v>
      </c>
      <c r="H9" s="180">
        <f t="shared" ref="H9:H14" si="1">IFERROR(G9/D9*100-100,0)</f>
        <v>0</v>
      </c>
      <c r="I9" s="182"/>
      <c r="J9" s="183">
        <f t="shared" ref="J9:J14"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ht="105">
      <c r="A10" s="228">
        <v>5</v>
      </c>
      <c r="B10" s="227" t="s">
        <v>544</v>
      </c>
      <c r="C10" s="227" t="s">
        <v>96</v>
      </c>
      <c r="D10" s="224">
        <v>5000</v>
      </c>
      <c r="E10" s="182"/>
      <c r="F10" s="182">
        <v>5000</v>
      </c>
      <c r="G10" s="179">
        <f t="shared" si="0"/>
        <v>5000</v>
      </c>
      <c r="H10" s="180">
        <f t="shared" si="1"/>
        <v>0</v>
      </c>
      <c r="I10" s="182"/>
      <c r="J10" s="183">
        <f t="shared" si="2"/>
        <v>0</v>
      </c>
      <c r="K10" s="168"/>
      <c r="L10" s="168"/>
      <c r="M10" s="168"/>
      <c r="N10" s="168"/>
      <c r="O10" s="168"/>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448</v>
      </c>
    </row>
    <row r="11" spans="1:42" ht="105">
      <c r="A11" s="228">
        <v>6</v>
      </c>
      <c r="B11" s="227" t="s">
        <v>545</v>
      </c>
      <c r="C11" s="227" t="s">
        <v>96</v>
      </c>
      <c r="D11" s="224">
        <v>5000</v>
      </c>
      <c r="E11" s="182"/>
      <c r="F11" s="182">
        <v>0</v>
      </c>
      <c r="G11" s="179">
        <f t="shared" si="0"/>
        <v>0</v>
      </c>
      <c r="H11" s="180">
        <f t="shared" si="1"/>
        <v>-100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row>
    <row r="12" spans="1:42" s="212" customFormat="1" ht="78.75">
      <c r="A12" s="228">
        <v>4</v>
      </c>
      <c r="B12" s="227" t="s">
        <v>547</v>
      </c>
      <c r="C12" s="227" t="s">
        <v>96</v>
      </c>
      <c r="D12" s="224">
        <v>0</v>
      </c>
      <c r="E12" s="182"/>
      <c r="F12" s="182">
        <v>8000</v>
      </c>
      <c r="G12" s="179"/>
      <c r="H12" s="180"/>
      <c r="I12" s="182"/>
      <c r="J12" s="183"/>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52.5">
      <c r="A13" s="228">
        <v>3</v>
      </c>
      <c r="B13" s="227" t="s">
        <v>546</v>
      </c>
      <c r="C13" s="227" t="s">
        <v>104</v>
      </c>
      <c r="D13" s="224">
        <v>4000</v>
      </c>
      <c r="E13" s="182"/>
      <c r="F13" s="182">
        <v>4000</v>
      </c>
      <c r="G13" s="179">
        <f t="shared" si="0"/>
        <v>4000</v>
      </c>
      <c r="H13" s="180">
        <f t="shared" si="1"/>
        <v>0</v>
      </c>
      <c r="I13" s="182"/>
      <c r="J13" s="183">
        <f t="shared" si="2"/>
        <v>0</v>
      </c>
      <c r="K13" s="168"/>
      <c r="L13" s="168"/>
      <c r="M13" s="168"/>
      <c r="N13" s="168"/>
      <c r="O13" s="168"/>
      <c r="P13" s="169"/>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55.5" customHeight="1">
      <c r="A14" s="341" t="s">
        <v>0</v>
      </c>
      <c r="B14" s="334"/>
      <c r="C14" s="334"/>
      <c r="D14" s="185">
        <f>SUM(D9:D13)</f>
        <v>14000</v>
      </c>
      <c r="E14" s="185">
        <f>SUM(E9:E13)</f>
        <v>0</v>
      </c>
      <c r="F14" s="185">
        <f>SUM(F9:F13)</f>
        <v>17000</v>
      </c>
      <c r="G14" s="185">
        <f>SUM(G9:G13)</f>
        <v>9000</v>
      </c>
      <c r="H14" s="185">
        <f t="shared" si="1"/>
        <v>-35.714285714285708</v>
      </c>
      <c r="I14" s="185">
        <f>SUM(I9:I13)</f>
        <v>0</v>
      </c>
      <c r="J14" s="185">
        <f t="shared" si="2"/>
        <v>0</v>
      </c>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row>
    <row r="15" spans="1:42" ht="55.5" customHeight="1">
      <c r="A15" s="342"/>
      <c r="B15" s="334"/>
      <c r="C15" s="334"/>
      <c r="D15" s="334"/>
      <c r="E15" s="334"/>
      <c r="F15" s="334"/>
      <c r="G15" s="334"/>
      <c r="H15" s="334"/>
      <c r="I15" s="334"/>
      <c r="J15" s="334"/>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55.5" customHeight="1">
      <c r="A16" s="343" t="s">
        <v>178</v>
      </c>
      <c r="B16" s="334"/>
      <c r="C16" s="334"/>
      <c r="D16" s="334"/>
      <c r="E16" s="334"/>
      <c r="F16" s="334"/>
      <c r="G16" s="334"/>
      <c r="H16" s="334"/>
      <c r="I16" s="334"/>
      <c r="J16" s="335"/>
      <c r="K16" s="168"/>
      <c r="L16" s="187"/>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62.25" customHeight="1">
      <c r="A17" s="344"/>
      <c r="B17" s="334"/>
      <c r="C17" s="334"/>
      <c r="D17" s="334"/>
      <c r="E17" s="334"/>
      <c r="F17" s="334"/>
      <c r="G17" s="334"/>
      <c r="H17" s="334"/>
      <c r="I17" s="334"/>
      <c r="J17" s="335"/>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55.5" customHeight="1">
      <c r="A18" s="188"/>
      <c r="B18" s="188"/>
      <c r="C18" s="188"/>
      <c r="D18" s="188"/>
      <c r="E18" s="188"/>
      <c r="F18" s="188"/>
      <c r="G18" s="188"/>
      <c r="H18" s="188"/>
      <c r="I18" s="188"/>
      <c r="J18" s="18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343" t="s">
        <v>449</v>
      </c>
      <c r="B19" s="334"/>
      <c r="C19" s="334"/>
      <c r="D19" s="334"/>
      <c r="E19" s="334"/>
      <c r="F19" s="334"/>
      <c r="G19" s="334"/>
      <c r="H19" s="334"/>
      <c r="I19" s="334"/>
      <c r="J19" s="335"/>
      <c r="K19" s="189"/>
      <c r="L19" s="189"/>
      <c r="M19" s="189"/>
      <c r="N19" s="173"/>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23.5" customHeight="1">
      <c r="A20" s="327" t="s">
        <v>450</v>
      </c>
      <c r="B20" s="328"/>
      <c r="C20" s="328"/>
      <c r="D20" s="328"/>
      <c r="E20" s="328"/>
      <c r="F20" s="328"/>
      <c r="G20" s="328"/>
      <c r="H20" s="328"/>
      <c r="I20" s="328"/>
      <c r="J20" s="329"/>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08.5" customHeight="1">
      <c r="A21" s="330"/>
      <c r="B21" s="331"/>
      <c r="C21" s="331"/>
      <c r="D21" s="331"/>
      <c r="E21" s="331"/>
      <c r="F21" s="331"/>
      <c r="G21" s="331"/>
      <c r="H21" s="331"/>
      <c r="I21" s="331"/>
      <c r="J21" s="332"/>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sheetData>
  <mergeCells count="21">
    <mergeCell ref="A1:J1"/>
    <mergeCell ref="A2:J2"/>
    <mergeCell ref="A3:B3"/>
    <mergeCell ref="C3:J3"/>
    <mergeCell ref="A4:B4"/>
    <mergeCell ref="C4:J4"/>
    <mergeCell ref="A20:J21"/>
    <mergeCell ref="A6:C6"/>
    <mergeCell ref="D6:H6"/>
    <mergeCell ref="I6:J6"/>
    <mergeCell ref="A7:C7"/>
    <mergeCell ref="D7:D8"/>
    <mergeCell ref="E7:G7"/>
    <mergeCell ref="H7:H8"/>
    <mergeCell ref="I7:I8"/>
    <mergeCell ref="J7:J8"/>
    <mergeCell ref="A14:C14"/>
    <mergeCell ref="A15:J15"/>
    <mergeCell ref="A16:J16"/>
    <mergeCell ref="A17:J17"/>
    <mergeCell ref="A19:J19"/>
  </mergeCells>
  <dataValidations count="1">
    <dataValidation type="list" allowBlank="1" showErrorMessage="1" sqref="AP8:AP9" xr:uid="{C9C7173F-73DF-423A-A348-10B718666D6E}">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EA54-2CA2-4C5C-9A0E-3E70E1F01B6D}">
  <dimension ref="A1:AP994"/>
  <sheetViews>
    <sheetView view="pageBreakPreview" topLeftCell="A7" zoomScale="35" zoomScaleNormal="35" zoomScaleSheetLayoutView="35" workbookViewId="0">
      <selection activeCell="A6" sqref="A6:C6"/>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403</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20</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83.75">
      <c r="A9" s="216">
        <v>11</v>
      </c>
      <c r="B9" s="210" t="s">
        <v>548</v>
      </c>
      <c r="C9" s="202" t="s">
        <v>104</v>
      </c>
      <c r="D9" s="182">
        <v>2500</v>
      </c>
      <c r="E9" s="182"/>
      <c r="F9" s="182">
        <v>1500</v>
      </c>
      <c r="G9" s="179">
        <f t="shared" ref="G9:G12" si="0">E9+F9</f>
        <v>1500</v>
      </c>
      <c r="H9" s="180">
        <f t="shared" ref="H9:H13" si="1">IFERROR(G9/D9*100-100,0)</f>
        <v>-40</v>
      </c>
      <c r="I9" s="182"/>
      <c r="J9" s="183">
        <f t="shared" ref="J9:J13"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ht="78.75">
      <c r="A10" s="216">
        <v>50</v>
      </c>
      <c r="B10" s="202" t="s">
        <v>549</v>
      </c>
      <c r="C10" s="202" t="s">
        <v>104</v>
      </c>
      <c r="D10" s="182">
        <v>1000</v>
      </c>
      <c r="E10" s="182"/>
      <c r="F10" s="182">
        <v>1500</v>
      </c>
      <c r="G10" s="179">
        <f t="shared" si="0"/>
        <v>1500</v>
      </c>
      <c r="H10" s="180">
        <f t="shared" si="1"/>
        <v>50</v>
      </c>
      <c r="I10" s="182"/>
      <c r="J10" s="183">
        <f t="shared" si="2"/>
        <v>0</v>
      </c>
      <c r="K10" s="168"/>
      <c r="L10" s="168"/>
      <c r="M10" s="168"/>
      <c r="N10" s="168"/>
      <c r="O10" s="168"/>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448</v>
      </c>
    </row>
    <row r="11" spans="1:42" s="212" customFormat="1" ht="52.5">
      <c r="A11" s="216">
        <v>0</v>
      </c>
      <c r="B11" s="202" t="s">
        <v>550</v>
      </c>
      <c r="C11" s="202" t="s">
        <v>104</v>
      </c>
      <c r="D11" s="182">
        <v>0</v>
      </c>
      <c r="E11" s="182"/>
      <c r="F11" s="182"/>
      <c r="G11" s="179">
        <f t="shared" si="0"/>
        <v>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row>
    <row r="12" spans="1:42" s="212" customFormat="1" ht="26.25">
      <c r="A12" s="216">
        <v>0</v>
      </c>
      <c r="B12" s="202" t="s">
        <v>551</v>
      </c>
      <c r="C12" s="202" t="s">
        <v>104</v>
      </c>
      <c r="D12" s="182">
        <v>3500</v>
      </c>
      <c r="E12" s="182"/>
      <c r="F12" s="182"/>
      <c r="G12" s="179">
        <f t="shared" si="0"/>
        <v>0</v>
      </c>
      <c r="H12" s="180">
        <f t="shared" si="1"/>
        <v>-100</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55.5" customHeight="1">
      <c r="A13" s="341" t="s">
        <v>0</v>
      </c>
      <c r="B13" s="334"/>
      <c r="C13" s="334"/>
      <c r="D13" s="185">
        <f>SUM(D9:D12)</f>
        <v>7000</v>
      </c>
      <c r="E13" s="185">
        <f>SUM(E9:E12)</f>
        <v>0</v>
      </c>
      <c r="F13" s="185">
        <f>SUM(F9:F12)</f>
        <v>3000</v>
      </c>
      <c r="G13" s="185">
        <f>SUM(G9:G12)</f>
        <v>3000</v>
      </c>
      <c r="H13" s="185">
        <f t="shared" si="1"/>
        <v>-57.142857142857146</v>
      </c>
      <c r="I13" s="185">
        <f>SUM(I9:I12)</f>
        <v>0</v>
      </c>
      <c r="J13" s="185">
        <f t="shared" si="2"/>
        <v>0</v>
      </c>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row>
    <row r="14" spans="1:42" ht="55.5" customHeight="1">
      <c r="A14" s="342"/>
      <c r="B14" s="334"/>
      <c r="C14" s="334"/>
      <c r="D14" s="334"/>
      <c r="E14" s="334"/>
      <c r="F14" s="334"/>
      <c r="G14" s="334"/>
      <c r="H14" s="334"/>
      <c r="I14" s="334"/>
      <c r="J14" s="334"/>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55.5" customHeight="1">
      <c r="A15" s="343" t="s">
        <v>178</v>
      </c>
      <c r="B15" s="334"/>
      <c r="C15" s="334"/>
      <c r="D15" s="334"/>
      <c r="E15" s="334"/>
      <c r="F15" s="334"/>
      <c r="G15" s="334"/>
      <c r="H15" s="334"/>
      <c r="I15" s="334"/>
      <c r="J15" s="335"/>
      <c r="K15" s="168"/>
      <c r="L15" s="187"/>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71.25" customHeight="1">
      <c r="A16" s="344"/>
      <c r="B16" s="334"/>
      <c r="C16" s="334"/>
      <c r="D16" s="334"/>
      <c r="E16" s="334"/>
      <c r="F16" s="334"/>
      <c r="G16" s="334"/>
      <c r="H16" s="334"/>
      <c r="I16" s="334"/>
      <c r="J16" s="335"/>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55.5" customHeight="1">
      <c r="A17" s="188"/>
      <c r="B17" s="188"/>
      <c r="C17" s="188"/>
      <c r="D17" s="188"/>
      <c r="E17" s="188"/>
      <c r="F17" s="188"/>
      <c r="G17" s="188"/>
      <c r="H17" s="188"/>
      <c r="I17" s="188"/>
      <c r="J17" s="18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55.5" customHeight="1">
      <c r="A18" s="343" t="s">
        <v>449</v>
      </c>
      <c r="B18" s="334"/>
      <c r="C18" s="334"/>
      <c r="D18" s="334"/>
      <c r="E18" s="334"/>
      <c r="F18" s="334"/>
      <c r="G18" s="334"/>
      <c r="H18" s="334"/>
      <c r="I18" s="334"/>
      <c r="J18" s="335"/>
      <c r="K18" s="189"/>
      <c r="L18" s="189"/>
      <c r="M18" s="189"/>
      <c r="N18" s="173"/>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23.5" customHeight="1">
      <c r="A19" s="327" t="s">
        <v>450</v>
      </c>
      <c r="B19" s="328"/>
      <c r="C19" s="328"/>
      <c r="D19" s="328"/>
      <c r="E19" s="328"/>
      <c r="F19" s="328"/>
      <c r="G19" s="328"/>
      <c r="H19" s="328"/>
      <c r="I19" s="328"/>
      <c r="J19" s="329"/>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08.5" customHeight="1">
      <c r="A20" s="330"/>
      <c r="B20" s="331"/>
      <c r="C20" s="331"/>
      <c r="D20" s="331"/>
      <c r="E20" s="331"/>
      <c r="F20" s="331"/>
      <c r="G20" s="331"/>
      <c r="H20" s="331"/>
      <c r="I20" s="331"/>
      <c r="J20" s="332"/>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sheetData>
  <mergeCells count="21">
    <mergeCell ref="A1:J1"/>
    <mergeCell ref="A2:J2"/>
    <mergeCell ref="A3:B3"/>
    <mergeCell ref="C3:J3"/>
    <mergeCell ref="A4:B4"/>
    <mergeCell ref="C4:J4"/>
    <mergeCell ref="A19:J20"/>
    <mergeCell ref="A6:C6"/>
    <mergeCell ref="D6:H6"/>
    <mergeCell ref="I6:J6"/>
    <mergeCell ref="A7:C7"/>
    <mergeCell ref="D7:D8"/>
    <mergeCell ref="E7:G7"/>
    <mergeCell ref="H7:H8"/>
    <mergeCell ref="I7:I8"/>
    <mergeCell ref="J7:J8"/>
    <mergeCell ref="A13:C13"/>
    <mergeCell ref="A14:J14"/>
    <mergeCell ref="A15:J15"/>
    <mergeCell ref="A16:J16"/>
    <mergeCell ref="A18:J18"/>
  </mergeCells>
  <dataValidations count="1">
    <dataValidation type="list" allowBlank="1" showErrorMessage="1" sqref="AP8:AP9" xr:uid="{954F8E7A-0A93-4280-A844-61A48B8E38B9}">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B7E7D-03BC-4322-91C5-0A7829962198}">
  <dimension ref="A1:AP1000"/>
  <sheetViews>
    <sheetView view="pageBreakPreview" topLeftCell="A7" zoomScale="44" zoomScaleNormal="32" zoomScaleSheetLayoutView="44" workbookViewId="0">
      <selection activeCell="L13" sqref="L13"/>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51" t="s">
        <v>552</v>
      </c>
      <c r="D3" s="352"/>
      <c r="E3" s="352"/>
      <c r="F3" s="352"/>
      <c r="G3" s="352"/>
      <c r="H3" s="352"/>
      <c r="I3" s="352"/>
      <c r="J3" s="353"/>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51" t="s">
        <v>564</v>
      </c>
      <c r="D4" s="352"/>
      <c r="E4" s="352"/>
      <c r="F4" s="352"/>
      <c r="G4" s="352"/>
      <c r="H4" s="352"/>
      <c r="I4" s="352"/>
      <c r="J4" s="353"/>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05">
      <c r="A9" s="200">
        <v>11</v>
      </c>
      <c r="B9" s="229" t="s">
        <v>553</v>
      </c>
      <c r="C9" s="204" t="s">
        <v>563</v>
      </c>
      <c r="D9" s="182">
        <v>8000</v>
      </c>
      <c r="E9" s="182"/>
      <c r="F9" s="182"/>
      <c r="G9" s="179">
        <f t="shared" ref="G9:G18" si="0">E9+F9</f>
        <v>0</v>
      </c>
      <c r="H9" s="180">
        <f t="shared" ref="H9:H19" si="1">IFERROR(G9/D9*100-100,0)</f>
        <v>-100</v>
      </c>
      <c r="I9" s="182"/>
      <c r="J9" s="183">
        <f t="shared" ref="J9:J19"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t="s">
        <v>447</v>
      </c>
    </row>
    <row r="10" spans="1:42" ht="55.5" customHeight="1">
      <c r="A10" s="200">
        <v>3</v>
      </c>
      <c r="B10" s="204" t="s">
        <v>554</v>
      </c>
      <c r="C10" s="204" t="s">
        <v>104</v>
      </c>
      <c r="D10" s="182"/>
      <c r="E10" s="182"/>
      <c r="F10" s="182"/>
      <c r="G10" s="179">
        <f t="shared" si="0"/>
        <v>0</v>
      </c>
      <c r="H10" s="180">
        <f t="shared" si="1"/>
        <v>0</v>
      </c>
      <c r="I10" s="182"/>
      <c r="J10" s="183">
        <f t="shared" si="2"/>
        <v>0</v>
      </c>
      <c r="K10" s="168"/>
      <c r="L10" s="168"/>
      <c r="M10" s="168"/>
      <c r="N10" s="168"/>
      <c r="O10" s="168"/>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448</v>
      </c>
    </row>
    <row r="11" spans="1:42" ht="78.75">
      <c r="A11" s="200">
        <v>2</v>
      </c>
      <c r="B11" s="204" t="s">
        <v>555</v>
      </c>
      <c r="C11" s="204" t="s">
        <v>104</v>
      </c>
      <c r="D11" s="182"/>
      <c r="E11" s="182"/>
      <c r="F11" s="182">
        <v>4000</v>
      </c>
      <c r="G11" s="179">
        <f t="shared" si="0"/>
        <v>4000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row>
    <row r="12" spans="1:42" ht="78.75">
      <c r="A12" s="200">
        <v>2</v>
      </c>
      <c r="B12" s="204" t="s">
        <v>556</v>
      </c>
      <c r="C12" s="204" t="s">
        <v>104</v>
      </c>
      <c r="D12" s="182"/>
      <c r="E12" s="182"/>
      <c r="F12" s="182">
        <v>3000</v>
      </c>
      <c r="G12" s="179">
        <f t="shared" si="0"/>
        <v>3000</v>
      </c>
      <c r="H12" s="180">
        <f t="shared" si="1"/>
        <v>0</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105">
      <c r="A13" s="228">
        <v>1</v>
      </c>
      <c r="B13" s="204" t="s">
        <v>557</v>
      </c>
      <c r="C13" s="204" t="s">
        <v>104</v>
      </c>
      <c r="D13" s="182"/>
      <c r="E13" s="182"/>
      <c r="F13" s="182"/>
      <c r="G13" s="179">
        <f t="shared" si="0"/>
        <v>0</v>
      </c>
      <c r="H13" s="180">
        <f t="shared" si="1"/>
        <v>0</v>
      </c>
      <c r="I13" s="182"/>
      <c r="J13" s="183">
        <f t="shared" si="2"/>
        <v>0</v>
      </c>
      <c r="K13" s="168"/>
      <c r="L13" s="168"/>
      <c r="M13" s="168"/>
      <c r="N13" s="168"/>
      <c r="O13" s="168"/>
      <c r="P13" s="170"/>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s="212" customFormat="1" ht="78.75">
      <c r="A14" s="228">
        <v>2</v>
      </c>
      <c r="B14" s="204" t="s">
        <v>558</v>
      </c>
      <c r="C14" s="204" t="s">
        <v>86</v>
      </c>
      <c r="D14" s="182"/>
      <c r="E14" s="182"/>
      <c r="F14" s="182"/>
      <c r="G14" s="179">
        <f t="shared" si="0"/>
        <v>0</v>
      </c>
      <c r="H14" s="180">
        <f t="shared" si="1"/>
        <v>0</v>
      </c>
      <c r="I14" s="182"/>
      <c r="J14" s="183">
        <f t="shared" si="2"/>
        <v>0</v>
      </c>
      <c r="K14" s="168"/>
      <c r="L14" s="168"/>
      <c r="M14" s="168"/>
      <c r="N14" s="168"/>
      <c r="O14" s="168"/>
      <c r="P14" s="170"/>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s="212" customFormat="1" ht="52.5">
      <c r="A15" s="228">
        <v>1</v>
      </c>
      <c r="B15" s="204" t="s">
        <v>559</v>
      </c>
      <c r="C15" s="204" t="s">
        <v>104</v>
      </c>
      <c r="D15" s="182"/>
      <c r="E15" s="182"/>
      <c r="F15" s="182">
        <v>7000</v>
      </c>
      <c r="G15" s="179">
        <f t="shared" si="0"/>
        <v>7000</v>
      </c>
      <c r="H15" s="180">
        <f t="shared" si="1"/>
        <v>0</v>
      </c>
      <c r="I15" s="182"/>
      <c r="J15" s="183">
        <f t="shared" si="2"/>
        <v>0</v>
      </c>
      <c r="K15" s="168"/>
      <c r="L15" s="168"/>
      <c r="M15" s="168"/>
      <c r="N15" s="168"/>
      <c r="O15" s="168"/>
      <c r="P15" s="170"/>
      <c r="Q15" s="170"/>
      <c r="R15" s="170"/>
      <c r="S15" s="170"/>
      <c r="T15" s="170"/>
      <c r="U15" s="170"/>
      <c r="V15" s="170"/>
      <c r="W15" s="170"/>
      <c r="X15" s="170"/>
      <c r="Y15" s="170"/>
      <c r="Z15" s="168"/>
      <c r="AA15" s="168"/>
      <c r="AB15" s="168"/>
      <c r="AC15" s="168"/>
      <c r="AD15" s="168"/>
      <c r="AE15" s="168"/>
      <c r="AF15" s="168"/>
      <c r="AG15" s="168"/>
      <c r="AH15" s="168"/>
      <c r="AI15" s="168"/>
      <c r="AJ15" s="168"/>
      <c r="AK15" s="168"/>
      <c r="AL15" s="168"/>
      <c r="AM15" s="168"/>
      <c r="AN15" s="168"/>
      <c r="AO15" s="168"/>
      <c r="AP15" s="168"/>
    </row>
    <row r="16" spans="1:42" ht="78.75">
      <c r="A16" s="200">
        <v>1</v>
      </c>
      <c r="B16" s="204" t="s">
        <v>560</v>
      </c>
      <c r="C16" s="204" t="s">
        <v>83</v>
      </c>
      <c r="D16" s="182"/>
      <c r="E16" s="182"/>
      <c r="F16" s="182"/>
      <c r="G16" s="179">
        <f t="shared" si="0"/>
        <v>0</v>
      </c>
      <c r="H16" s="180">
        <f t="shared" si="1"/>
        <v>0</v>
      </c>
      <c r="I16" s="182"/>
      <c r="J16" s="183">
        <f t="shared" si="2"/>
        <v>0</v>
      </c>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s="212" customFormat="1" ht="78.75">
      <c r="A17" s="200">
        <v>3</v>
      </c>
      <c r="B17" s="204" t="s">
        <v>562</v>
      </c>
      <c r="C17" s="204" t="s">
        <v>104</v>
      </c>
      <c r="D17" s="182"/>
      <c r="E17" s="182"/>
      <c r="F17" s="182"/>
      <c r="G17" s="179"/>
      <c r="H17" s="180"/>
      <c r="I17" s="182"/>
      <c r="J17" s="183"/>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78.75">
      <c r="A18" s="200">
        <v>1</v>
      </c>
      <c r="B18" s="204" t="s">
        <v>561</v>
      </c>
      <c r="C18" s="204" t="s">
        <v>83</v>
      </c>
      <c r="D18" s="182"/>
      <c r="E18" s="182"/>
      <c r="F18" s="182"/>
      <c r="G18" s="179">
        <f t="shared" si="0"/>
        <v>0</v>
      </c>
      <c r="H18" s="180">
        <f t="shared" si="1"/>
        <v>0</v>
      </c>
      <c r="I18" s="182"/>
      <c r="J18" s="183">
        <f t="shared" si="2"/>
        <v>0</v>
      </c>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341" t="s">
        <v>0</v>
      </c>
      <c r="B19" s="334"/>
      <c r="C19" s="334"/>
      <c r="D19" s="185">
        <f>SUM(D9:D18)</f>
        <v>8000</v>
      </c>
      <c r="E19" s="185">
        <f>SUM(E9:E18)</f>
        <v>0</v>
      </c>
      <c r="F19" s="185">
        <f>SUM(F9:F18)</f>
        <v>14000</v>
      </c>
      <c r="G19" s="185">
        <f>SUM(G9:G18)</f>
        <v>14000</v>
      </c>
      <c r="H19" s="185">
        <f t="shared" si="1"/>
        <v>75</v>
      </c>
      <c r="I19" s="185">
        <f>SUM(I9:I18)</f>
        <v>0</v>
      </c>
      <c r="J19" s="185">
        <f t="shared" si="2"/>
        <v>0</v>
      </c>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row>
    <row r="20" spans="1:42" ht="55.5" customHeight="1">
      <c r="A20" s="342"/>
      <c r="B20" s="334"/>
      <c r="C20" s="334"/>
      <c r="D20" s="334"/>
      <c r="E20" s="334"/>
      <c r="F20" s="334"/>
      <c r="G20" s="334"/>
      <c r="H20" s="334"/>
      <c r="I20" s="334"/>
      <c r="J20" s="334"/>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55.5" customHeight="1">
      <c r="A21" s="343" t="s">
        <v>178</v>
      </c>
      <c r="B21" s="334"/>
      <c r="C21" s="334"/>
      <c r="D21" s="334"/>
      <c r="E21" s="334"/>
      <c r="F21" s="334"/>
      <c r="G21" s="334"/>
      <c r="H21" s="334"/>
      <c r="I21" s="334"/>
      <c r="J21" s="335"/>
      <c r="K21" s="168"/>
      <c r="L21" s="187"/>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99" customHeight="1">
      <c r="A22" s="344"/>
      <c r="B22" s="334"/>
      <c r="C22" s="334"/>
      <c r="D22" s="334"/>
      <c r="E22" s="334"/>
      <c r="F22" s="334"/>
      <c r="G22" s="334"/>
      <c r="H22" s="334"/>
      <c r="I22" s="334"/>
      <c r="J22" s="335"/>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55.5" customHeight="1">
      <c r="A23" s="188"/>
      <c r="B23" s="188"/>
      <c r="C23" s="188"/>
      <c r="D23" s="188"/>
      <c r="E23" s="188"/>
      <c r="F23" s="188"/>
      <c r="G23" s="188"/>
      <c r="H23" s="188"/>
      <c r="I23" s="188"/>
      <c r="J23" s="18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55.5" customHeight="1">
      <c r="A24" s="343" t="s">
        <v>449</v>
      </c>
      <c r="B24" s="334"/>
      <c r="C24" s="334"/>
      <c r="D24" s="334"/>
      <c r="E24" s="334"/>
      <c r="F24" s="334"/>
      <c r="G24" s="334"/>
      <c r="H24" s="334"/>
      <c r="I24" s="334"/>
      <c r="J24" s="335"/>
      <c r="K24" s="189"/>
      <c r="L24" s="189"/>
      <c r="M24" s="189"/>
      <c r="N24" s="173"/>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23.5" customHeight="1">
      <c r="A25" s="327" t="s">
        <v>450</v>
      </c>
      <c r="B25" s="328"/>
      <c r="C25" s="328"/>
      <c r="D25" s="328"/>
      <c r="E25" s="328"/>
      <c r="F25" s="328"/>
      <c r="G25" s="328"/>
      <c r="H25" s="328"/>
      <c r="I25" s="328"/>
      <c r="J25" s="329"/>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08.5" customHeight="1">
      <c r="A26" s="330"/>
      <c r="B26" s="331"/>
      <c r="C26" s="331"/>
      <c r="D26" s="331"/>
      <c r="E26" s="331"/>
      <c r="F26" s="331"/>
      <c r="G26" s="331"/>
      <c r="H26" s="331"/>
      <c r="I26" s="331"/>
      <c r="J26" s="332"/>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row r="997" spans="1:42" ht="25.5" customHeight="1">
      <c r="A997" s="168"/>
      <c r="B997" s="168"/>
      <c r="C997" s="168"/>
      <c r="D997" s="168"/>
      <c r="E997" s="168"/>
      <c r="F997" s="168"/>
      <c r="G997" s="168"/>
      <c r="H997" s="168"/>
      <c r="I997" s="190"/>
      <c r="J997" s="190"/>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row>
    <row r="998" spans="1:42" ht="25.5" customHeight="1">
      <c r="A998" s="168"/>
      <c r="B998" s="168"/>
      <c r="C998" s="168"/>
      <c r="D998" s="168"/>
      <c r="E998" s="168"/>
      <c r="F998" s="168"/>
      <c r="G998" s="168"/>
      <c r="H998" s="168"/>
      <c r="I998" s="190"/>
      <c r="J998" s="190"/>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row>
    <row r="999" spans="1:42" ht="25.5" customHeight="1">
      <c r="A999" s="168"/>
      <c r="B999" s="168"/>
      <c r="C999" s="168"/>
      <c r="D999" s="168"/>
      <c r="E999" s="168"/>
      <c r="F999" s="168"/>
      <c r="G999" s="168"/>
      <c r="H999" s="168"/>
      <c r="I999" s="190"/>
      <c r="J999" s="190"/>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row>
    <row r="1000" spans="1:42" ht="25.5" customHeight="1">
      <c r="A1000" s="168"/>
      <c r="B1000" s="168"/>
      <c r="C1000" s="168"/>
      <c r="D1000" s="168"/>
      <c r="E1000" s="168"/>
      <c r="F1000" s="168"/>
      <c r="G1000" s="168"/>
      <c r="H1000" s="168"/>
      <c r="I1000" s="190"/>
      <c r="J1000" s="190"/>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row>
  </sheetData>
  <mergeCells count="21">
    <mergeCell ref="A1:J1"/>
    <mergeCell ref="A2:J2"/>
    <mergeCell ref="A3:B3"/>
    <mergeCell ref="C3:J3"/>
    <mergeCell ref="A4:B4"/>
    <mergeCell ref="C4:J4"/>
    <mergeCell ref="A25:J26"/>
    <mergeCell ref="A6:C6"/>
    <mergeCell ref="D6:H6"/>
    <mergeCell ref="I6:J6"/>
    <mergeCell ref="A7:C7"/>
    <mergeCell ref="D7:D8"/>
    <mergeCell ref="E7:G7"/>
    <mergeCell ref="H7:H8"/>
    <mergeCell ref="I7:I8"/>
    <mergeCell ref="J7:J8"/>
    <mergeCell ref="A19:C19"/>
    <mergeCell ref="A20:J20"/>
    <mergeCell ref="A21:J21"/>
    <mergeCell ref="A22:J22"/>
    <mergeCell ref="A24:J24"/>
  </mergeCells>
  <dataValidations count="1">
    <dataValidation type="list" allowBlank="1" showErrorMessage="1" sqref="AP8:AP9" xr:uid="{24340198-2CE4-4B06-9843-F6614B129F98}">
      <formula1>$AP$8:$AP$9</formula1>
    </dataValidation>
  </dataValidations>
  <pageMargins left="0.511811024" right="0.511811024" top="0.78740157499999996" bottom="0.78740157499999996" header="0.31496062000000002" footer="0.31496062000000002"/>
  <pageSetup paperSize="9" scale="24" orientation="portrait" r:id="rId1"/>
  <rowBreaks count="1" manualBreakCount="1">
    <brk id="26" max="9"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W34"/>
  <sheetViews>
    <sheetView topLeftCell="E1" zoomScale="150" zoomScaleNormal="150" workbookViewId="0">
      <selection activeCell="H7" sqref="H7"/>
    </sheetView>
  </sheetViews>
  <sheetFormatPr defaultRowHeight="15.75"/>
  <cols>
    <col min="1" max="1" width="48.7109375" style="6" bestFit="1" customWidth="1"/>
    <col min="2" max="2" width="42.5703125" style="6" bestFit="1" customWidth="1"/>
    <col min="3" max="3" width="46.28515625" style="6" bestFit="1" customWidth="1"/>
    <col min="4" max="4" width="127.85546875" style="6" customWidth="1"/>
    <col min="5" max="8" width="9.140625" style="6"/>
    <col min="9" max="9" width="13.5703125" style="6" bestFit="1" customWidth="1"/>
    <col min="10" max="49" width="9.140625" style="6"/>
  </cols>
  <sheetData>
    <row r="1" spans="1:8">
      <c r="A1" s="6" t="s">
        <v>60</v>
      </c>
      <c r="B1" s="7" t="s">
        <v>36</v>
      </c>
      <c r="C1" s="7" t="s">
        <v>104</v>
      </c>
      <c r="D1" s="6" t="s">
        <v>21</v>
      </c>
      <c r="E1" s="6" t="s">
        <v>237</v>
      </c>
      <c r="G1" s="6" t="s">
        <v>280</v>
      </c>
      <c r="H1" s="6" t="s">
        <v>422</v>
      </c>
    </row>
    <row r="2" spans="1:8">
      <c r="A2" s="6" t="s">
        <v>68</v>
      </c>
      <c r="B2" s="7" t="s">
        <v>29</v>
      </c>
      <c r="C2" s="7" t="s">
        <v>105</v>
      </c>
      <c r="D2" s="6" t="s">
        <v>76</v>
      </c>
      <c r="E2" s="6" t="s">
        <v>238</v>
      </c>
      <c r="G2" s="6" t="s">
        <v>278</v>
      </c>
      <c r="H2" s="6" t="s">
        <v>423</v>
      </c>
    </row>
    <row r="3" spans="1:8">
      <c r="A3" s="6" t="s">
        <v>69</v>
      </c>
      <c r="B3" s="5" t="s">
        <v>27</v>
      </c>
      <c r="C3" s="7" t="s">
        <v>77</v>
      </c>
      <c r="D3" s="6" t="s">
        <v>17</v>
      </c>
      <c r="E3" s="6" t="s">
        <v>239</v>
      </c>
      <c r="G3" s="6" t="s">
        <v>276</v>
      </c>
      <c r="H3" s="6" t="s">
        <v>424</v>
      </c>
    </row>
    <row r="4" spans="1:8">
      <c r="A4" s="6" t="s">
        <v>70</v>
      </c>
      <c r="B4" s="8" t="s">
        <v>98</v>
      </c>
      <c r="C4" s="7" t="s">
        <v>78</v>
      </c>
      <c r="D4" s="6" t="s">
        <v>20</v>
      </c>
      <c r="F4" s="6" t="s">
        <v>240</v>
      </c>
      <c r="G4" s="6" t="s">
        <v>274</v>
      </c>
      <c r="H4" s="6" t="s">
        <v>425</v>
      </c>
    </row>
    <row r="5" spans="1:8">
      <c r="A5" s="6" t="s">
        <v>61</v>
      </c>
      <c r="B5" s="8" t="s">
        <v>99</v>
      </c>
      <c r="C5" s="7" t="s">
        <v>79</v>
      </c>
      <c r="D5" s="6" t="s">
        <v>23</v>
      </c>
      <c r="F5" s="6" t="s">
        <v>241</v>
      </c>
      <c r="G5" s="6" t="s">
        <v>272</v>
      </c>
      <c r="H5" s="6" t="s">
        <v>426</v>
      </c>
    </row>
    <row r="6" spans="1:8">
      <c r="A6" s="6" t="s">
        <v>71</v>
      </c>
      <c r="B6" s="8" t="s">
        <v>100</v>
      </c>
      <c r="C6" s="7" t="s">
        <v>80</v>
      </c>
      <c r="D6" s="6" t="s">
        <v>22</v>
      </c>
      <c r="F6" s="6" t="s">
        <v>242</v>
      </c>
      <c r="G6" s="6" t="s">
        <v>270</v>
      </c>
    </row>
    <row r="7" spans="1:8">
      <c r="A7" s="6" t="s">
        <v>186</v>
      </c>
      <c r="B7" s="8" t="s">
        <v>101</v>
      </c>
      <c r="C7" s="7" t="s">
        <v>81</v>
      </c>
      <c r="D7" s="6" t="s">
        <v>82</v>
      </c>
      <c r="G7" s="6" t="s">
        <v>268</v>
      </c>
    </row>
    <row r="8" spans="1:8">
      <c r="A8" s="6" t="s">
        <v>62</v>
      </c>
      <c r="B8" s="8" t="s">
        <v>102</v>
      </c>
      <c r="C8" s="7" t="s">
        <v>83</v>
      </c>
      <c r="D8" s="6" t="s">
        <v>14</v>
      </c>
      <c r="G8" s="6" t="s">
        <v>267</v>
      </c>
    </row>
    <row r="9" spans="1:8">
      <c r="A9" s="6" t="s">
        <v>72</v>
      </c>
      <c r="B9" s="8" t="s">
        <v>108</v>
      </c>
      <c r="C9" s="7" t="s">
        <v>84</v>
      </c>
      <c r="D9" s="6" t="s">
        <v>19</v>
      </c>
      <c r="G9" s="6" t="s">
        <v>265</v>
      </c>
    </row>
    <row r="10" spans="1:8">
      <c r="A10" s="6" t="s">
        <v>63</v>
      </c>
      <c r="B10" s="7" t="s">
        <v>28</v>
      </c>
      <c r="C10" s="7" t="s">
        <v>85</v>
      </c>
      <c r="D10" s="6" t="s">
        <v>107</v>
      </c>
      <c r="G10" s="6" t="s">
        <v>264</v>
      </c>
    </row>
    <row r="11" spans="1:8">
      <c r="A11" s="6" t="s">
        <v>64</v>
      </c>
      <c r="B11" s="7" t="s">
        <v>1</v>
      </c>
      <c r="C11" s="7" t="s">
        <v>86</v>
      </c>
      <c r="D11" s="6" t="s">
        <v>11</v>
      </c>
      <c r="G11" s="6" t="s">
        <v>261</v>
      </c>
    </row>
    <row r="12" spans="1:8">
      <c r="A12" s="6" t="s">
        <v>73</v>
      </c>
      <c r="C12" s="7" t="s">
        <v>87</v>
      </c>
      <c r="D12" s="6" t="s">
        <v>88</v>
      </c>
      <c r="G12" s="6" t="s">
        <v>259</v>
      </c>
    </row>
    <row r="13" spans="1:8">
      <c r="A13" s="6" t="s">
        <v>74</v>
      </c>
      <c r="B13" s="5"/>
      <c r="C13" s="7" t="s">
        <v>89</v>
      </c>
      <c r="D13" s="6" t="s">
        <v>18</v>
      </c>
      <c r="G13" s="6" t="s">
        <v>257</v>
      </c>
    </row>
    <row r="14" spans="1:8">
      <c r="A14" s="6" t="s">
        <v>65</v>
      </c>
      <c r="B14" s="5"/>
      <c r="C14" s="7" t="s">
        <v>90</v>
      </c>
      <c r="D14" s="6" t="s">
        <v>24</v>
      </c>
      <c r="G14" s="6" t="s">
        <v>255</v>
      </c>
    </row>
    <row r="15" spans="1:8">
      <c r="A15" s="6" t="s">
        <v>75</v>
      </c>
      <c r="B15" s="5"/>
      <c r="C15" s="7" t="s">
        <v>91</v>
      </c>
      <c r="D15" s="6" t="s">
        <v>12</v>
      </c>
      <c r="G15" s="6" t="s">
        <v>254</v>
      </c>
    </row>
    <row r="16" spans="1:8">
      <c r="A16" s="6" t="s">
        <v>66</v>
      </c>
      <c r="B16" s="5"/>
      <c r="C16" s="7" t="s">
        <v>92</v>
      </c>
      <c r="D16" s="6" t="s">
        <v>106</v>
      </c>
      <c r="G16" s="6" t="s">
        <v>239</v>
      </c>
    </row>
    <row r="17" spans="1:7">
      <c r="A17" s="6" t="s">
        <v>67</v>
      </c>
      <c r="B17" s="5"/>
      <c r="C17" s="7" t="s">
        <v>93</v>
      </c>
      <c r="G17" s="6" t="s">
        <v>253</v>
      </c>
    </row>
    <row r="18" spans="1:7">
      <c r="B18" s="5"/>
      <c r="C18" s="7" t="s">
        <v>94</v>
      </c>
      <c r="G18" s="6" t="s">
        <v>252</v>
      </c>
    </row>
    <row r="19" spans="1:7">
      <c r="C19" s="7" t="s">
        <v>95</v>
      </c>
      <c r="G19" s="6" t="s">
        <v>251</v>
      </c>
    </row>
    <row r="20" spans="1:7">
      <c r="C20" s="7" t="s">
        <v>96</v>
      </c>
      <c r="G20" s="6" t="s">
        <v>250</v>
      </c>
    </row>
    <row r="21" spans="1:7">
      <c r="C21" s="7" t="s">
        <v>97</v>
      </c>
      <c r="G21" s="6" t="s">
        <v>249</v>
      </c>
    </row>
    <row r="22" spans="1:7">
      <c r="G22" s="6" t="s">
        <v>248</v>
      </c>
    </row>
    <row r="23" spans="1:7">
      <c r="G23" s="6" t="s">
        <v>247</v>
      </c>
    </row>
    <row r="24" spans="1:7">
      <c r="G24" s="6" t="s">
        <v>246</v>
      </c>
    </row>
    <row r="25" spans="1:7">
      <c r="G25" s="6" t="s">
        <v>245</v>
      </c>
    </row>
    <row r="26" spans="1:7">
      <c r="G26" s="6" t="s">
        <v>244</v>
      </c>
    </row>
    <row r="27" spans="1:7">
      <c r="G27" s="6" t="s">
        <v>243</v>
      </c>
    </row>
    <row r="28" spans="1:7">
      <c r="G28" s="6" t="s">
        <v>338</v>
      </c>
    </row>
    <row r="34" spans="1:1">
      <c r="A34" s="6" t="s">
        <v>329</v>
      </c>
    </row>
  </sheetData>
  <sortState xmlns:xlrd2="http://schemas.microsoft.com/office/spreadsheetml/2017/richdata2" ref="D1:D15">
    <sortCondition ref="D1"/>
  </sortState>
  <pageMargins left="0.511811024" right="0.511811024" top="0.78740157499999996" bottom="0.78740157499999996" header="0.31496062000000002" footer="0.31496062000000002"/>
  <pageSetup paperSize="28"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AR36"/>
  <sheetViews>
    <sheetView showGridLines="0" topLeftCell="A2" zoomScale="120" zoomScaleNormal="120" workbookViewId="0">
      <pane xSplit="1" ySplit="2" topLeftCell="W4" activePane="bottomRight" state="frozen"/>
      <selection activeCell="H17" sqref="H17"/>
      <selection pane="topRight" activeCell="H17" sqref="H17"/>
      <selection pane="bottomLeft" activeCell="H17" sqref="H17"/>
      <selection pane="bottomRight" activeCell="AN7" sqref="AN7"/>
    </sheetView>
  </sheetViews>
  <sheetFormatPr defaultRowHeight="15.75" zeroHeight="1" outlineLevelCol="1"/>
  <cols>
    <col min="1" max="1" width="13.28515625" style="23" hidden="1" customWidth="1" outlineLevel="1"/>
    <col min="2" max="2" width="15.42578125" style="22" hidden="1" customWidth="1" outlineLevel="1"/>
    <col min="3" max="9" width="15.5703125" style="22" hidden="1" customWidth="1" outlineLevel="1"/>
    <col min="10" max="10" width="16.140625" style="20" hidden="1" customWidth="1" outlineLevel="1"/>
    <col min="11" max="11" width="13.28515625" style="21" hidden="1" customWidth="1" outlineLevel="1"/>
    <col min="12" max="14" width="15.42578125" style="20" hidden="1" customWidth="1" outlineLevel="1"/>
    <col min="15" max="15" width="2.28515625" style="20" hidden="1" customWidth="1" outlineLevel="1"/>
    <col min="16" max="17" width="16.42578125" style="20" hidden="1" customWidth="1" outlineLevel="1"/>
    <col min="18" max="18" width="5.7109375" style="19" hidden="1" customWidth="1" outlineLevel="1"/>
    <col min="19" max="19" width="15.42578125" style="20" hidden="1" customWidth="1" outlineLevel="1"/>
    <col min="20" max="20" width="2.85546875" style="19" hidden="1" customWidth="1" outlineLevel="1"/>
    <col min="21" max="21" width="16.140625" style="20" hidden="1" customWidth="1" outlineLevel="1"/>
    <col min="22" max="22" width="2.85546875" style="19" hidden="1" customWidth="1" outlineLevel="1"/>
    <col min="23" max="23" width="16.42578125" style="17" hidden="1" customWidth="1" outlineLevel="1"/>
    <col min="24" max="24" width="19.85546875" style="17" hidden="1" customWidth="1" outlineLevel="1"/>
    <col min="25" max="25" width="16.42578125" style="18" hidden="1" customWidth="1" outlineLevel="1"/>
    <col min="26" max="26" width="16.42578125" style="17" hidden="1" customWidth="1" outlineLevel="1"/>
    <col min="27" max="27" width="16.42578125" style="18" hidden="1" customWidth="1" outlineLevel="1"/>
    <col min="28" max="28" width="16.42578125" style="17" hidden="1" customWidth="1" outlineLevel="1"/>
    <col min="29" max="29" width="2.85546875" style="2" hidden="1" customWidth="1" outlineLevel="1"/>
    <col min="30" max="30" width="11.28515625" style="2" hidden="1" customWidth="1" outlineLevel="1"/>
    <col min="31" max="31" width="3.28515625" style="2" hidden="1" customWidth="1" outlineLevel="1"/>
    <col min="32" max="32" width="18.85546875" style="2" hidden="1" customWidth="1" outlineLevel="1"/>
    <col min="33" max="33" width="4.7109375" style="2" hidden="1" customWidth="1" outlineLevel="1"/>
    <col min="34" max="34" width="18.85546875" style="17" hidden="1" customWidth="1" outlineLevel="1"/>
    <col min="35" max="35" width="9.85546875" style="2" hidden="1" customWidth="1" outlineLevel="1"/>
    <col min="36" max="36" width="39.140625" style="3" bestFit="1" customWidth="1" collapsed="1"/>
    <col min="37" max="37" width="15.7109375" style="3" bestFit="1" customWidth="1"/>
    <col min="38" max="38" width="1" style="2" customWidth="1"/>
    <col min="39" max="39" width="39" style="3" bestFit="1" customWidth="1"/>
    <col min="40" max="40" width="15.5703125" style="2" bestFit="1" customWidth="1"/>
    <col min="41" max="43" width="9.140625" style="2"/>
    <col min="44" max="44" width="12.42578125" style="2" bestFit="1" customWidth="1"/>
    <col min="45" max="16384" width="9.140625" style="2"/>
  </cols>
  <sheetData>
    <row r="1" spans="1:44" ht="16.5" hidden="1" customHeight="1" thickBot="1">
      <c r="A1" s="370" t="s">
        <v>306</v>
      </c>
      <c r="B1" s="366">
        <v>0.8</v>
      </c>
      <c r="C1" s="366"/>
      <c r="D1" s="366"/>
      <c r="E1" s="366"/>
      <c r="F1" s="366"/>
      <c r="G1" s="366"/>
      <c r="H1" s="366"/>
      <c r="I1" s="366"/>
      <c r="J1" s="366"/>
      <c r="L1" s="360" t="s">
        <v>305</v>
      </c>
      <c r="M1" s="361"/>
      <c r="N1" s="362"/>
      <c r="P1" s="361" t="s">
        <v>304</v>
      </c>
      <c r="Q1" s="361"/>
      <c r="S1" s="361" t="s">
        <v>303</v>
      </c>
      <c r="U1" s="361" t="s">
        <v>302</v>
      </c>
      <c r="W1" s="366" t="s">
        <v>301</v>
      </c>
      <c r="X1" s="366"/>
      <c r="Y1" s="366"/>
      <c r="Z1" s="366"/>
      <c r="AA1" s="366"/>
      <c r="AB1" s="366"/>
    </row>
    <row r="2" spans="1:44" s="55" customFormat="1" ht="16.5" thickBot="1">
      <c r="A2" s="370"/>
      <c r="B2" s="367" t="s">
        <v>299</v>
      </c>
      <c r="C2" s="367"/>
      <c r="D2" s="367"/>
      <c r="E2" s="367" t="s">
        <v>298</v>
      </c>
      <c r="F2" s="367"/>
      <c r="G2" s="367"/>
      <c r="H2" s="357" t="s">
        <v>297</v>
      </c>
      <c r="I2" s="357" t="s">
        <v>300</v>
      </c>
      <c r="J2" s="359" t="s">
        <v>307</v>
      </c>
      <c r="K2" s="61"/>
      <c r="L2" s="363"/>
      <c r="M2" s="364"/>
      <c r="N2" s="365"/>
      <c r="O2" s="60"/>
      <c r="P2" s="364"/>
      <c r="Q2" s="364"/>
      <c r="R2" s="59"/>
      <c r="S2" s="364"/>
      <c r="T2" s="59"/>
      <c r="U2" s="364"/>
      <c r="V2" s="59"/>
      <c r="W2" s="367" t="s">
        <v>299</v>
      </c>
      <c r="X2" s="367"/>
      <c r="Y2" s="367"/>
      <c r="Z2" s="367" t="s">
        <v>298</v>
      </c>
      <c r="AA2" s="367"/>
      <c r="AB2" s="58" t="s">
        <v>297</v>
      </c>
      <c r="AD2" s="368" t="s">
        <v>271</v>
      </c>
      <c r="AF2" s="368" t="s">
        <v>296</v>
      </c>
      <c r="AH2" s="371" t="s">
        <v>326</v>
      </c>
      <c r="AJ2" s="57" t="s">
        <v>295</v>
      </c>
      <c r="AK2" s="56" t="s">
        <v>259</v>
      </c>
      <c r="AM2" s="355" t="s">
        <v>294</v>
      </c>
      <c r="AN2" s="356"/>
    </row>
    <row r="3" spans="1:44" s="44" customFormat="1" ht="20.25" customHeight="1" thickBot="1">
      <c r="A3" s="370"/>
      <c r="B3" s="52" t="s">
        <v>293</v>
      </c>
      <c r="C3" s="52" t="s">
        <v>292</v>
      </c>
      <c r="D3" s="52" t="s">
        <v>291</v>
      </c>
      <c r="E3" s="52" t="s">
        <v>293</v>
      </c>
      <c r="F3" s="52" t="s">
        <v>292</v>
      </c>
      <c r="G3" s="52" t="s">
        <v>291</v>
      </c>
      <c r="H3" s="358"/>
      <c r="I3" s="358"/>
      <c r="J3" s="358"/>
      <c r="K3" s="54"/>
      <c r="L3" s="52" t="s">
        <v>290</v>
      </c>
      <c r="M3" s="52" t="s">
        <v>289</v>
      </c>
      <c r="N3" s="52" t="s">
        <v>288</v>
      </c>
      <c r="O3" s="53"/>
      <c r="P3" s="64" t="s">
        <v>287</v>
      </c>
      <c r="Q3" s="64" t="s">
        <v>286</v>
      </c>
      <c r="R3" s="50"/>
      <c r="S3" s="51" t="s">
        <v>285</v>
      </c>
      <c r="T3" s="50"/>
      <c r="U3" s="51" t="s">
        <v>284</v>
      </c>
      <c r="V3" s="50"/>
      <c r="W3" s="49" t="s">
        <v>308</v>
      </c>
      <c r="X3" s="49" t="s">
        <v>309</v>
      </c>
      <c r="Y3" s="47" t="s">
        <v>283</v>
      </c>
      <c r="Z3" s="48" t="s">
        <v>282</v>
      </c>
      <c r="AA3" s="47" t="s">
        <v>283</v>
      </c>
      <c r="AB3" s="46" t="s">
        <v>282</v>
      </c>
      <c r="AD3" s="369"/>
      <c r="AF3" s="369"/>
      <c r="AH3" s="371"/>
      <c r="AJ3" s="39" t="s">
        <v>5</v>
      </c>
      <c r="AK3" s="45">
        <f>AK4+AK14+AK15+AK16</f>
        <v>3277562.9288295582</v>
      </c>
      <c r="AM3" s="39" t="s">
        <v>281</v>
      </c>
      <c r="AN3" s="38">
        <f>VLOOKUP($AK$2,'Diretrizes - Resumo'!$A$4:$Q$30,16,)</f>
        <v>256094.92</v>
      </c>
    </row>
    <row r="4" spans="1:44" ht="16.5" thickBot="1">
      <c r="A4" s="29" t="s">
        <v>280</v>
      </c>
      <c r="B4" s="22">
        <f>VLOOKUP($A$4:$A$30,'[5]Anexo V-Resumo Valor 80% '!$A$4:$Q$36,5,)</f>
        <v>173779.93599999999</v>
      </c>
      <c r="C4" s="22">
        <f>VLOOKUP($A$4:$A$30,'[5]Anexo V-Resumo Valor 80% '!$A$4:$Q$36,6,)</f>
        <v>28680.296000000002</v>
      </c>
      <c r="D4" s="22">
        <f>B4+C4</f>
        <v>202460.23199999999</v>
      </c>
      <c r="E4" s="22">
        <f>VLOOKUP($A$4:$A$30,'[5]Anexo V-Resumo Valor 80% '!$A$4:$Q$36,11,)</f>
        <v>26559.703999999998</v>
      </c>
      <c r="F4" s="22">
        <f>VLOOKUP($A$4:$A$30,'[5]Anexo V-Resumo Valor 80% '!$A$4:$Q$36,12,)</f>
        <v>7609.2720000000008</v>
      </c>
      <c r="G4" s="22">
        <f>E4+F4</f>
        <v>34168.975999999995</v>
      </c>
      <c r="H4" s="22">
        <f>VLOOKUP($A$4:$A$30,'[5]Anexo V-Resumo Valor 80% '!$A$4:$Q$36,15,)</f>
        <v>235854.82</v>
      </c>
      <c r="I4" s="22">
        <f>VLOOKUP($A$4:$A$30,'[5]Anexo V-Resumo Valor 80% '!$A$4:$Q$36,17,)</f>
        <v>24707.91</v>
      </c>
      <c r="J4" s="28">
        <f t="shared" ref="J4:J30" si="0">I4+H4+G4+D4</f>
        <v>497191.93799999997</v>
      </c>
      <c r="K4" s="62">
        <f>J4-VLOOKUP($A$4:$A$30,'[5]Anexo V-Resumo Valor 80% '!$A$4:$S$36,19,)</f>
        <v>0</v>
      </c>
      <c r="L4" s="22">
        <f>VLOOKUP($A$4:$A$30,'[6]Anexo VI.I-Aporte do FA'!$A$4:$C$33,3,)</f>
        <v>9108.9120471532424</v>
      </c>
      <c r="M4" s="22">
        <f>VLOOKUP($A$4:$A$30,'[6]Anexo VI-Repasse Fundo de Apoio'!$A$4:$G$16,7,)</f>
        <v>17240</v>
      </c>
      <c r="N4" s="22">
        <f>VLOOKUP($A$4:$A$30,'[6]Anexo VI-Repasse Fundo de Apoio'!$A$4:$H$16,8,)</f>
        <v>754537.39605743252</v>
      </c>
      <c r="P4" s="22">
        <f>VLOOKUP($A$4:$A$30,'[6]Anexo VII- CSC - SERV.'!$A$4:$D$37,4,)</f>
        <v>39070.160000000003</v>
      </c>
      <c r="Q4" s="22">
        <f>VLOOKUP($A$4:$A$30,'[6]Anexo VII- CSC - SERV.'!$A$4:$F$38,6,)-P4</f>
        <v>4657.0560574324481</v>
      </c>
      <c r="R4" s="63">
        <f>VLOOKUP($A$4:$A$30,'[6]Anexo VII- CSC - SERV.'!$A$4:$F$38,6,)-(P4+Q4)</f>
        <v>0</v>
      </c>
      <c r="S4" s="22"/>
      <c r="U4" s="22">
        <f>VLOOKUP($A$4:$A$30,'[6] Anexo VIII-TARIFAS BANCÁRIAS'!$A$3:$D$35,4,)</f>
        <v>2525.3977976760007</v>
      </c>
      <c r="W4" s="26">
        <f>VLOOKUP($A$4:$A$30,'[6]Anexo III- Qde Prof_Empr_RRT'!$A$5:$X$37,3,)</f>
        <v>736</v>
      </c>
      <c r="X4" s="26">
        <f>VLOOKUP($A$4:$A$30,'[6]Anexo III- Qde Prof_Empr_RRT'!$A$5:$X$37,6,)</f>
        <v>725</v>
      </c>
      <c r="Y4" s="27">
        <f>VLOOKUP($A$4:$A$30,'[6]Anexo III- Qde Prof_Empr_RRT'!$A$5:$X$37,12,)</f>
        <v>36.137931034482762</v>
      </c>
      <c r="Z4" s="26">
        <f>VLOOKUP($A$4:$A$30,'[6]Anexo III- Qde Prof_Empr_RRT'!$A$5:$X$37,15,)</f>
        <v>146</v>
      </c>
      <c r="AA4" s="27">
        <f>VLOOKUP($A$4:$A$30,'[6]Anexo III- Qde Prof_Empr_RRT'!$A$5:$X$37,21,)</f>
        <v>52.054794520547951</v>
      </c>
      <c r="AB4" s="26">
        <f>VLOOKUP($A$4:$A$30,'[6]Anexo III- Qde Prof_Empr_RRT'!$A$5:$X$37,24,)</f>
        <v>2724</v>
      </c>
      <c r="AD4" s="19">
        <v>0</v>
      </c>
      <c r="AF4" s="19">
        <f>VLOOKUP($A$4:$A$30,'[7]Demonstrativos 2020'!$A$6:$Y$32,25,)</f>
        <v>669680.75</v>
      </c>
      <c r="AG4" s="55"/>
      <c r="AH4" s="129">
        <v>906876</v>
      </c>
      <c r="AJ4" s="33" t="s">
        <v>45</v>
      </c>
      <c r="AK4" s="43">
        <f>AK5+AK12+AK13</f>
        <v>3263374.236</v>
      </c>
      <c r="AM4" s="33" t="s">
        <v>279</v>
      </c>
      <c r="AN4" s="38">
        <f>VLOOKUP($AK$2,'Diretrizes - Resumo'!$A$4:$Q$30,17,)</f>
        <v>30235.562340461736</v>
      </c>
      <c r="AR4" s="25"/>
    </row>
    <row r="5" spans="1:44" ht="16.5" thickBot="1">
      <c r="A5" s="29" t="s">
        <v>278</v>
      </c>
      <c r="B5" s="22">
        <f>VLOOKUP($A$4:$A$30,'[5]Anexo V-Resumo Valor 80% '!$A$4:$Q$36,5,)</f>
        <v>529644.17599999998</v>
      </c>
      <c r="C5" s="22">
        <f>VLOOKUP($A$4:$A$30,'[5]Anexo V-Resumo Valor 80% '!$A$4:$Q$36,6,)</f>
        <v>119850.66399999999</v>
      </c>
      <c r="D5" s="22">
        <f t="shared" ref="D5:D30" si="1">B5+C5</f>
        <v>649494.84</v>
      </c>
      <c r="E5" s="22">
        <f>VLOOKUP($A$4:$A$30,'[5]Anexo V-Resumo Valor 80% '!$A$4:$Q$36,11,)</f>
        <v>28274.615999999998</v>
      </c>
      <c r="F5" s="22">
        <f>VLOOKUP($A$4:$A$30,'[5]Anexo V-Resumo Valor 80% '!$A$4:$Q$36,12,)</f>
        <v>19201.423999999999</v>
      </c>
      <c r="G5" s="22">
        <f t="shared" ref="G5:G30" si="2">E5+F5</f>
        <v>47476.039999999994</v>
      </c>
      <c r="H5" s="22">
        <f>VLOOKUP($A$4:$A$30,'[5]Anexo V-Resumo Valor 80% '!$A$4:$Q$36,15,)</f>
        <v>623231.63</v>
      </c>
      <c r="I5" s="22">
        <f>VLOOKUP($A$4:$A$30,'[5]Anexo V-Resumo Valor 80% '!$A$4:$Q$36,17,)</f>
        <v>85690.17</v>
      </c>
      <c r="J5" s="28">
        <f t="shared" si="0"/>
        <v>1405892.6800000002</v>
      </c>
      <c r="K5" s="62">
        <f>J5-VLOOKUP($A$4:$A$30,'[5]Anexo V-Resumo Valor 80% '!$A$4:$S$36,19,)</f>
        <v>0</v>
      </c>
      <c r="L5" s="22">
        <f>VLOOKUP($A$4:$A$30,'[6]Anexo VI.I-Aporte do FA'!$A$4:$C$33,3,)</f>
        <v>25584.128262041868</v>
      </c>
      <c r="M5" s="22"/>
      <c r="N5" s="22"/>
      <c r="P5" s="22">
        <f>VLOOKUP($A$4:$A$30,'[6]Anexo VII- CSC - SERV.'!$A$4:$D$37,4,)</f>
        <v>109736.05</v>
      </c>
      <c r="Q5" s="22">
        <f>VLOOKUP($A$4:$A$30,'[6]Anexo VII- CSC - SERV.'!$A$4:$F$38,6,)-P5</f>
        <v>12970.234884836624</v>
      </c>
      <c r="R5" s="63">
        <f>VLOOKUP($A$4:$A$30,'[6]Anexo VII- CSC - SERV.'!$A$4:$F$38,6,)-(P5+Q5)</f>
        <v>0</v>
      </c>
      <c r="S5" s="22"/>
      <c r="U5" s="22">
        <f>VLOOKUP($A$4:$A$30,'[6] Anexo VIII-TARIFAS BANCÁRIAS'!$A$3:$D$35,4,)</f>
        <v>5973.4512300060005</v>
      </c>
      <c r="W5" s="26">
        <f>VLOOKUP($A$4:$A$30,'[6]Anexo III- Qde Prof_Empr_RRT'!$A$5:$X$37,3,)</f>
        <v>2183</v>
      </c>
      <c r="X5" s="26">
        <f>VLOOKUP($A$4:$A$30,'[6]Anexo III- Qde Prof_Empr_RRT'!$A$5:$X$37,6,)</f>
        <v>2095</v>
      </c>
      <c r="Y5" s="27">
        <f>VLOOKUP($A$4:$A$30,'[6]Anexo III- Qde Prof_Empr_RRT'!$A$5:$X$37,12,)</f>
        <v>32.410501193317415</v>
      </c>
      <c r="Z5" s="26">
        <f>VLOOKUP($A$4:$A$30,'[6]Anexo III- Qde Prof_Empr_RRT'!$A$5:$X$37,15,)</f>
        <v>174</v>
      </c>
      <c r="AA5" s="27">
        <f>VLOOKUP($A$4:$A$30,'[6]Anexo III- Qde Prof_Empr_RRT'!$A$5:$X$37,21,)</f>
        <v>56.896551724137936</v>
      </c>
      <c r="AB5" s="26">
        <f>VLOOKUP($A$4:$A$30,'[6]Anexo III- Qde Prof_Empr_RRT'!$A$5:$X$37,24,)</f>
        <v>7198</v>
      </c>
      <c r="AD5" s="19">
        <v>0</v>
      </c>
      <c r="AF5" s="19">
        <f>VLOOKUP($A$4:$A$30,'[7]Demonstrativos 2020'!$A$6:$Y$32,25,)</f>
        <v>459563.48000000004</v>
      </c>
      <c r="AG5" s="19"/>
      <c r="AH5" s="129">
        <v>3365351</v>
      </c>
      <c r="AJ5" s="33" t="s">
        <v>6</v>
      </c>
      <c r="AK5" s="43">
        <f>AK6+AK9</f>
        <v>1257857.9760000003</v>
      </c>
      <c r="AM5" s="33" t="s">
        <v>277</v>
      </c>
      <c r="AN5" s="38">
        <f>VLOOKUP($AK$2,'Diretrizes - Resumo'!$A$4:$S$30,19,)</f>
        <v>0</v>
      </c>
      <c r="AR5" s="25"/>
    </row>
    <row r="6" spans="1:44" ht="16.5" thickBot="1">
      <c r="A6" s="29" t="s">
        <v>276</v>
      </c>
      <c r="B6" s="22">
        <f>VLOOKUP($A$4:$A$30,'[5]Anexo V-Resumo Valor 80% '!$A$4:$Q$36,5,)</f>
        <v>571370.08000000007</v>
      </c>
      <c r="C6" s="22">
        <f>VLOOKUP($A$4:$A$30,'[5]Anexo V-Resumo Valor 80% '!$A$4:$Q$36,6,)</f>
        <v>121138.20800000001</v>
      </c>
      <c r="D6" s="22">
        <f t="shared" si="1"/>
        <v>692508.28800000006</v>
      </c>
      <c r="E6" s="22">
        <f>VLOOKUP($A$4:$A$30,'[5]Anexo V-Resumo Valor 80% '!$A$4:$Q$36,11,)</f>
        <v>46580.504000000001</v>
      </c>
      <c r="F6" s="22">
        <f>VLOOKUP($A$4:$A$30,'[5]Anexo V-Resumo Valor 80% '!$A$4:$Q$36,12,)</f>
        <v>21504.728000000003</v>
      </c>
      <c r="G6" s="22">
        <f t="shared" si="2"/>
        <v>68085.232000000004</v>
      </c>
      <c r="H6" s="22">
        <f>VLOOKUP($A$4:$A$30,'[5]Anexo V-Resumo Valor 80% '!$A$4:$Q$36,15,)</f>
        <v>580459.14</v>
      </c>
      <c r="I6" s="22">
        <f>VLOOKUP($A$4:$A$30,'[5]Anexo V-Resumo Valor 80% '!$A$4:$Q$36,17,)</f>
        <v>67052.63</v>
      </c>
      <c r="J6" s="28">
        <f t="shared" si="0"/>
        <v>1408105.29</v>
      </c>
      <c r="K6" s="62">
        <f>J6-VLOOKUP($A$4:$A$30,'[5]Anexo V-Resumo Valor 80% '!$A$4:$S$36,19,)</f>
        <v>0</v>
      </c>
      <c r="L6" s="22">
        <f>VLOOKUP($A$4:$A$30,'[6]Anexo VI.I-Aporte do FA'!$A$4:$C$33,3,)</f>
        <v>25660.497814048096</v>
      </c>
      <c r="M6" s="22"/>
      <c r="N6" s="22"/>
      <c r="P6" s="22">
        <f>VLOOKUP($A$4:$A$30,'[6]Anexo VII- CSC - SERV.'!$A$4:$D$37,4,)</f>
        <v>110063.62</v>
      </c>
      <c r="Q6" s="22">
        <f>VLOOKUP($A$4:$A$30,'[6]Anexo VII- CSC - SERV.'!$A$4:$F$38,6,)-P6</f>
        <v>12732.700211732939</v>
      </c>
      <c r="R6" s="63">
        <f>VLOOKUP($A$4:$A$30,'[6]Anexo VII- CSC - SERV.'!$A$4:$F$38,6,)-(P6+Q6)</f>
        <v>0</v>
      </c>
      <c r="S6" s="22"/>
      <c r="U6" s="22">
        <f>VLOOKUP($A$4:$A$30,'[6] Anexo VIII-TARIFAS BANCÁRIAS'!$A$3:$D$35,4,)</f>
        <v>5608.741874710001</v>
      </c>
      <c r="W6" s="26">
        <f>VLOOKUP($A$4:$A$30,'[6]Anexo III- Qde Prof_Empr_RRT'!$A$5:$X$37,3,)</f>
        <v>2200</v>
      </c>
      <c r="X6" s="26">
        <f>VLOOKUP($A$4:$A$30,'[6]Anexo III- Qde Prof_Empr_RRT'!$A$5:$X$37,6,)</f>
        <v>2182</v>
      </c>
      <c r="Y6" s="27">
        <f>VLOOKUP($A$4:$A$30,'[6]Anexo III- Qde Prof_Empr_RRT'!$A$5:$X$37,12,)</f>
        <v>32.447296058661777</v>
      </c>
      <c r="Z6" s="26">
        <f>VLOOKUP($A$4:$A$30,'[6]Anexo III- Qde Prof_Empr_RRT'!$A$5:$X$37,15,)</f>
        <v>260</v>
      </c>
      <c r="AA6" s="27">
        <f>VLOOKUP($A$4:$A$30,'[6]Anexo III- Qde Prof_Empr_RRT'!$A$5:$X$37,21,)</f>
        <v>52.692307692307693</v>
      </c>
      <c r="AB6" s="26">
        <f>VLOOKUP($A$4:$A$30,'[6]Anexo III- Qde Prof_Empr_RRT'!$A$5:$X$37,24,)</f>
        <v>6704</v>
      </c>
      <c r="AD6" s="19">
        <v>0</v>
      </c>
      <c r="AF6" s="19">
        <f>VLOOKUP($A$4:$A$30,'[7]Demonstrativos 2020'!$A$6:$Y$32,25,)</f>
        <v>984059.28000000014</v>
      </c>
      <c r="AG6" s="19"/>
      <c r="AH6" s="129">
        <v>4269995</v>
      </c>
      <c r="AJ6" s="33" t="s">
        <v>7</v>
      </c>
      <c r="AK6" s="42">
        <f>SUM(AK7:AK8)</f>
        <v>1082783.7200000002</v>
      </c>
      <c r="AM6" s="33" t="s">
        <v>275</v>
      </c>
      <c r="AN6" s="142">
        <v>59425.18</v>
      </c>
      <c r="AR6" s="25"/>
    </row>
    <row r="7" spans="1:44" ht="16.5" thickBot="1">
      <c r="A7" s="29" t="s">
        <v>274</v>
      </c>
      <c r="B7" s="22">
        <f>VLOOKUP($A$4:$A$30,'[5]Anexo V-Resumo Valor 80% '!$A$4:$Q$36,5,)</f>
        <v>199437.94400000002</v>
      </c>
      <c r="C7" s="22">
        <f>VLOOKUP($A$4:$A$30,'[5]Anexo V-Resumo Valor 80% '!$A$4:$Q$36,6,)</f>
        <v>40871.728000000003</v>
      </c>
      <c r="D7" s="22">
        <f t="shared" si="1"/>
        <v>240309.67200000002</v>
      </c>
      <c r="E7" s="22">
        <f>VLOOKUP($A$4:$A$30,'[5]Anexo V-Resumo Valor 80% '!$A$4:$Q$36,11,)</f>
        <v>33169.32</v>
      </c>
      <c r="F7" s="22">
        <f>VLOOKUP($A$4:$A$30,'[5]Anexo V-Resumo Valor 80% '!$A$4:$Q$36,12,)</f>
        <v>22426.176000000003</v>
      </c>
      <c r="G7" s="22">
        <f t="shared" si="2"/>
        <v>55595.495999999999</v>
      </c>
      <c r="H7" s="22">
        <f>VLOOKUP($A$4:$A$30,'[5]Anexo V-Resumo Valor 80% '!$A$4:$Q$36,15,)</f>
        <v>297156.28999999998</v>
      </c>
      <c r="I7" s="22">
        <f>VLOOKUP($A$4:$A$30,'[5]Anexo V-Resumo Valor 80% '!$A$4:$Q$36,17,)</f>
        <v>29653.07</v>
      </c>
      <c r="J7" s="28">
        <f t="shared" si="0"/>
        <v>622714.52799999993</v>
      </c>
      <c r="K7" s="62">
        <f>J7-VLOOKUP($A$4:$A$30,'[5]Anexo V-Resumo Valor 80% '!$A$4:$S$36,19,)</f>
        <v>0</v>
      </c>
      <c r="L7" s="22">
        <f>VLOOKUP($A$4:$A$30,'[6]Anexo VI.I-Aporte do FA'!$A$4:$C$33,3,)</f>
        <v>11617.791798420327</v>
      </c>
      <c r="M7" s="22">
        <f>VLOOKUP($A$4:$A$30,'[6]Anexo VI-Repasse Fundo de Apoio'!$A$4:$G$16,7,)</f>
        <v>18040</v>
      </c>
      <c r="N7" s="22">
        <f>VLOOKUP($A$4:$A$30,'[6]Anexo VI-Repasse Fundo de Apoio'!$A$4:$H$16,8,)</f>
        <v>629725.45006169006</v>
      </c>
      <c r="P7" s="22">
        <f>VLOOKUP($A$4:$A$30,'[6]Anexo VII- CSC - SERV.'!$A$4:$D$37,4,)</f>
        <v>49831.31</v>
      </c>
      <c r="Q7" s="22">
        <f>VLOOKUP($A$4:$A$30,'[6]Anexo VII- CSC - SERV.'!$A$4:$F$38,6,)-P7</f>
        <v>5762.7040616900194</v>
      </c>
      <c r="R7" s="63">
        <f>VLOOKUP($A$4:$A$30,'[6]Anexo VII- CSC - SERV.'!$A$4:$F$38,6,)-(P7+Q7)</f>
        <v>0</v>
      </c>
      <c r="S7" s="22"/>
      <c r="U7" s="22">
        <f>VLOOKUP($A$4:$A$30,'[6] Anexo VIII-TARIFAS BANCÁRIAS'!$A$3:$D$35,4,)</f>
        <v>2768.9817116520007</v>
      </c>
      <c r="W7" s="26">
        <f>VLOOKUP($A$4:$A$30,'[6]Anexo III- Qde Prof_Empr_RRT'!$A$5:$X$37,3,)</f>
        <v>859.6</v>
      </c>
      <c r="X7" s="26">
        <f>VLOOKUP($A$4:$A$30,'[6]Anexo III- Qde Prof_Empr_RRT'!$A$5:$X$37,6,)</f>
        <v>853.6</v>
      </c>
      <c r="Y7" s="27">
        <f>VLOOKUP($A$4:$A$30,'[6]Anexo III- Qde Prof_Empr_RRT'!$A$5:$X$37,12,)</f>
        <v>39.081537019681356</v>
      </c>
      <c r="Z7" s="26">
        <f>VLOOKUP($A$4:$A$30,'[6]Anexo III- Qde Prof_Empr_RRT'!$A$5:$X$37,15,)</f>
        <v>292</v>
      </c>
      <c r="AA7" s="27">
        <f>VLOOKUP($A$4:$A$30,'[6]Anexo III- Qde Prof_Empr_RRT'!$A$5:$X$37,21,)</f>
        <v>70.205479452054789</v>
      </c>
      <c r="AB7" s="26">
        <f>VLOOKUP($A$4:$A$30,'[6]Anexo III- Qde Prof_Empr_RRT'!$A$5:$X$37,24,)</f>
        <v>3432</v>
      </c>
      <c r="AD7" s="19">
        <v>0</v>
      </c>
      <c r="AF7" s="19">
        <f>VLOOKUP($A$4:$A$30,'[7]Demonstrativos 2020'!$A$6:$Y$32,25,)</f>
        <v>829755.32</v>
      </c>
      <c r="AG7" s="19"/>
      <c r="AH7" s="129">
        <v>877613</v>
      </c>
      <c r="AJ7" s="40" t="s">
        <v>182</v>
      </c>
      <c r="AK7" s="38">
        <f>VLOOKUP($AK$2,'Diretrizes - Resumo'!$A$4:$I$30,2,)</f>
        <v>854276.04800000007</v>
      </c>
      <c r="AM7" s="33" t="s">
        <v>273</v>
      </c>
      <c r="AN7" s="38">
        <f>VLOOKUP($AK$2,'Diretrizes - Resumo'!$A$4:$M$30,13,)</f>
        <v>0</v>
      </c>
      <c r="AR7" s="25"/>
    </row>
    <row r="8" spans="1:44" ht="16.5" thickBot="1">
      <c r="A8" s="29" t="s">
        <v>272</v>
      </c>
      <c r="B8" s="22">
        <f>VLOOKUP($A$4:$A$30,'[5]Anexo V-Resumo Valor 80% '!$A$4:$Q$36,5,)</f>
        <v>1635572.3840000003</v>
      </c>
      <c r="C8" s="22">
        <f>VLOOKUP($A$4:$A$30,'[5]Anexo V-Resumo Valor 80% '!$A$4:$Q$36,6,)</f>
        <v>294898.40000000002</v>
      </c>
      <c r="D8" s="22">
        <f t="shared" si="1"/>
        <v>1930470.7840000005</v>
      </c>
      <c r="E8" s="22">
        <f>VLOOKUP($A$4:$A$30,'[5]Anexo V-Resumo Valor 80% '!$A$4:$Q$36,11,)</f>
        <v>190196.36800000002</v>
      </c>
      <c r="F8" s="22">
        <f>VLOOKUP($A$4:$A$30,'[5]Anexo V-Resumo Valor 80% '!$A$4:$Q$36,12,)</f>
        <v>80935.024000000005</v>
      </c>
      <c r="G8" s="22">
        <f t="shared" si="2"/>
        <v>271131.39199999999</v>
      </c>
      <c r="H8" s="22">
        <f>VLOOKUP($A$4:$A$30,'[5]Anexo V-Resumo Valor 80% '!$A$4:$Q$36,15,)</f>
        <v>1581889.68</v>
      </c>
      <c r="I8" s="22">
        <f>VLOOKUP($A$4:$A$30,'[5]Anexo V-Resumo Valor 80% '!$A$4:$Q$36,17,)</f>
        <v>190281.52</v>
      </c>
      <c r="J8" s="28">
        <f t="shared" si="0"/>
        <v>3973773.3760000002</v>
      </c>
      <c r="K8" s="62">
        <f>J8-VLOOKUP($A$4:$A$30,'[5]Anexo V-Resumo Valor 80% '!$A$4:$S$36,19,)</f>
        <v>0</v>
      </c>
      <c r="L8" s="22">
        <f>VLOOKUP($A$4:$A$30,'[6]Anexo VI.I-Aporte do FA'!$A$4:$C$33,3,)</f>
        <v>72931.013699093732</v>
      </c>
      <c r="M8" s="22"/>
      <c r="N8" s="22"/>
      <c r="P8" s="22">
        <f>VLOOKUP($A$4:$A$30,'[6]Anexo VII- CSC - SERV.'!$A$4:$D$37,4,)</f>
        <v>312817.45</v>
      </c>
      <c r="Q8" s="22">
        <f>VLOOKUP($A$4:$A$30,'[6]Anexo VII- CSC - SERV.'!$A$4:$F$38,6,)-P8</f>
        <v>37600.721619223594</v>
      </c>
      <c r="R8" s="63">
        <f>VLOOKUP($A$4:$A$30,'[6]Anexo VII- CSC - SERV.'!$A$4:$F$38,6,)-(P8+Q8)</f>
        <v>0</v>
      </c>
      <c r="S8" s="22"/>
      <c r="U8" s="22">
        <f>VLOOKUP($A$4:$A$30,'[6] Anexo VIII-TARIFAS BANCÁRIAS'!$A$3:$D$35,4,)</f>
        <v>13509.034775547998</v>
      </c>
      <c r="W8" s="26">
        <f>VLOOKUP($A$4:$A$30,'[6]Anexo III- Qde Prof_Empr_RRT'!$A$5:$X$37,3,)</f>
        <v>7366.3</v>
      </c>
      <c r="X8" s="26">
        <f>VLOOKUP($A$4:$A$30,'[6]Anexo III- Qde Prof_Empr_RRT'!$A$5:$X$37,6,)</f>
        <v>6563.3</v>
      </c>
      <c r="Y8" s="27">
        <f>VLOOKUP($A$4:$A$30,'[6]Anexo III- Qde Prof_Empr_RRT'!$A$5:$X$37,12,)</f>
        <v>30.857952554355279</v>
      </c>
      <c r="Z8" s="26">
        <f>VLOOKUP($A$4:$A$30,'[6]Anexo III- Qde Prof_Empr_RRT'!$A$5:$X$37,15,)</f>
        <v>1025</v>
      </c>
      <c r="AA8" s="27">
        <f>VLOOKUP($A$4:$A$30,'[6]Anexo III- Qde Prof_Empr_RRT'!$A$5:$X$37,21,)</f>
        <v>50.926829268292686</v>
      </c>
      <c r="AB8" s="26">
        <f>VLOOKUP($A$4:$A$30,'[6]Anexo III- Qde Prof_Empr_RRT'!$A$5:$X$37,24,)</f>
        <v>18270</v>
      </c>
      <c r="AD8" s="19">
        <v>0</v>
      </c>
      <c r="AF8" s="19">
        <f>VLOOKUP($A$4:$A$30,'[7]Demonstrativos 2020'!$A$6:$Y$32,25,)</f>
        <v>6314976.8100000005</v>
      </c>
      <c r="AG8" s="19"/>
      <c r="AH8" s="129">
        <v>14985284</v>
      </c>
      <c r="AJ8" s="40" t="s">
        <v>43</v>
      </c>
      <c r="AK8" s="38">
        <f>VLOOKUP($AK$2,'Diretrizes - Resumo'!$A$4:$I$30,3,)</f>
        <v>228507.67200000002</v>
      </c>
      <c r="AM8" s="85" t="s">
        <v>271</v>
      </c>
      <c r="AN8" s="84">
        <f>VLOOKUP($AK$2,$A$4:$AF$30,29,)</f>
        <v>0</v>
      </c>
      <c r="AR8" s="25"/>
    </row>
    <row r="9" spans="1:44" ht="16.5" thickBot="1">
      <c r="A9" s="29" t="s">
        <v>270</v>
      </c>
      <c r="B9" s="22">
        <f>VLOOKUP($A$4:$A$30,'[5]Anexo V-Resumo Valor 80% '!$A$4:$Q$36,5,)</f>
        <v>1073890.6000000001</v>
      </c>
      <c r="C9" s="22">
        <f>VLOOKUP($A$4:$A$30,'[5]Anexo V-Resumo Valor 80% '!$A$4:$Q$36,6,)</f>
        <v>168626.54399999999</v>
      </c>
      <c r="D9" s="22">
        <f t="shared" si="1"/>
        <v>1242517.1440000001</v>
      </c>
      <c r="E9" s="22">
        <f>VLOOKUP($A$4:$A$30,'[5]Anexo V-Resumo Valor 80% '!$A$4:$Q$36,11,)</f>
        <v>95297.712</v>
      </c>
      <c r="F9" s="22">
        <f>VLOOKUP($A$4:$A$30,'[5]Anexo V-Resumo Valor 80% '!$A$4:$Q$36,12,)</f>
        <v>29076.736000000001</v>
      </c>
      <c r="G9" s="22">
        <f t="shared" si="2"/>
        <v>124374.448</v>
      </c>
      <c r="H9" s="22">
        <f>VLOOKUP($A$4:$A$30,'[5]Anexo V-Resumo Valor 80% '!$A$4:$Q$36,15,)</f>
        <v>1034072.71</v>
      </c>
      <c r="I9" s="22">
        <f>VLOOKUP($A$4:$A$30,'[5]Anexo V-Resumo Valor 80% '!$A$4:$Q$36,17,)</f>
        <v>107937.7</v>
      </c>
      <c r="J9" s="28">
        <f t="shared" si="0"/>
        <v>2508902.0020000003</v>
      </c>
      <c r="K9" s="62">
        <f>J9-VLOOKUP($A$4:$A$30,'[5]Anexo V-Resumo Valor 80% '!$A$4:$S$36,19,)</f>
        <v>0</v>
      </c>
      <c r="L9" s="22">
        <f>VLOOKUP($A$4:$A$30,'[6]Anexo VI.I-Aporte do FA'!$A$4:$C$33,3,)</f>
        <v>45719.891289323386</v>
      </c>
      <c r="M9" s="22"/>
      <c r="N9" s="22"/>
      <c r="P9" s="22">
        <f>VLOOKUP($A$4:$A$30,'[6]Anexo VII- CSC - SERV.'!$A$4:$D$37,4,)</f>
        <v>196102.85</v>
      </c>
      <c r="Q9" s="22">
        <f>VLOOKUP($A$4:$A$30,'[6]Anexo VII- CSC - SERV.'!$A$4:$F$38,6,)-P9</f>
        <v>23608.631521290605</v>
      </c>
      <c r="R9" s="63">
        <f>VLOOKUP($A$4:$A$30,'[6]Anexo VII- CSC - SERV.'!$A$4:$F$38,6,)-(P9+Q9)</f>
        <v>0</v>
      </c>
      <c r="S9" s="22">
        <f>VLOOKUP($A$4:$A$30,'[6]Anexo VII.III- SISCAF'!$A$10:$C$28,3,)</f>
        <v>17423.81414516392</v>
      </c>
      <c r="U9" s="22">
        <f>VLOOKUP($A$4:$A$30,'[6] Anexo VIII-TARIFAS BANCÁRIAS'!$A$3:$D$35,4,)</f>
        <v>8893.9349598320005</v>
      </c>
      <c r="W9" s="26">
        <f>VLOOKUP($A$4:$A$30,'[6]Anexo III- Qde Prof_Empr_RRT'!$A$5:$X$37,3,)</f>
        <v>4728</v>
      </c>
      <c r="X9" s="26">
        <f>VLOOKUP($A$4:$A$30,'[6]Anexo III- Qde Prof_Empr_RRT'!$A$5:$X$37,6,)</f>
        <v>4542</v>
      </c>
      <c r="Y9" s="27">
        <f>VLOOKUP($A$4:$A$30,'[6]Anexo III- Qde Prof_Empr_RRT'!$A$5:$X$37,12,)</f>
        <v>32.298546895640683</v>
      </c>
      <c r="Z9" s="26">
        <f>VLOOKUP($A$4:$A$30,'[6]Anexo III- Qde Prof_Empr_RRT'!$A$5:$X$37,15,)</f>
        <v>437</v>
      </c>
      <c r="AA9" s="27">
        <f>VLOOKUP($A$4:$A$30,'[6]Anexo III- Qde Prof_Empr_RRT'!$A$5:$X$37,21,)</f>
        <v>42.334096109839813</v>
      </c>
      <c r="AB9" s="26">
        <f>VLOOKUP($A$4:$A$30,'[6]Anexo III- Qde Prof_Empr_RRT'!$A$5:$X$37,24,)</f>
        <v>11943</v>
      </c>
      <c r="AD9" s="19">
        <v>0</v>
      </c>
      <c r="AF9" s="19">
        <f>VLOOKUP($A$4:$A$30,'[7]Demonstrativos 2020'!$A$6:$Y$32,25,)</f>
        <v>1187299.8600000001</v>
      </c>
      <c r="AG9" s="19"/>
      <c r="AH9" s="129">
        <v>9240580</v>
      </c>
      <c r="AJ9" s="33" t="s">
        <v>8</v>
      </c>
      <c r="AK9" s="41">
        <f>SUM(AK10:AK11)</f>
        <v>175074.25600000002</v>
      </c>
      <c r="AM9" s="33" t="s">
        <v>269</v>
      </c>
      <c r="AN9" s="38">
        <f>VLOOKUP($AK$2,$A$4:$AF$30,32,)</f>
        <v>715780.57</v>
      </c>
      <c r="AR9" s="25"/>
    </row>
    <row r="10" spans="1:44" ht="16.5" thickBot="1">
      <c r="A10" s="29" t="s">
        <v>268</v>
      </c>
      <c r="B10" s="22">
        <f>VLOOKUP($A$4:$A$30,'[5]Anexo V-Resumo Valor 80% '!$A$4:$Q$36,5,)</f>
        <v>1778840.4559999995</v>
      </c>
      <c r="C10" s="22">
        <f>VLOOKUP($A$4:$A$30,'[5]Anexo V-Resumo Valor 80% '!$A$4:$Q$36,6,)</f>
        <v>272509.68800000002</v>
      </c>
      <c r="D10" s="22">
        <f t="shared" si="1"/>
        <v>2051350.1439999996</v>
      </c>
      <c r="E10" s="22">
        <f>VLOOKUP($A$4:$A$30,'[5]Anexo V-Resumo Valor 80% '!$A$4:$Q$36,11,)</f>
        <v>133096.54399999999</v>
      </c>
      <c r="F10" s="22">
        <f>VLOOKUP($A$4:$A$30,'[5]Anexo V-Resumo Valor 80% '!$A$4:$Q$36,12,)</f>
        <v>53126.96</v>
      </c>
      <c r="G10" s="22">
        <f t="shared" si="2"/>
        <v>186223.50399999999</v>
      </c>
      <c r="H10" s="22">
        <f>VLOOKUP($A$4:$A$30,'[5]Anexo V-Resumo Valor 80% '!$A$4:$Q$36,15,)</f>
        <v>1539550.1</v>
      </c>
      <c r="I10" s="22">
        <f>VLOOKUP($A$4:$A$30,'[5]Anexo V-Resumo Valor 80% '!$A$4:$Q$36,17,)</f>
        <v>216423.76</v>
      </c>
      <c r="J10" s="28">
        <f t="shared" si="0"/>
        <v>3993547.5079999994</v>
      </c>
      <c r="K10" s="62">
        <f>J10-VLOOKUP($A$4:$A$30,'[5]Anexo V-Resumo Valor 80% '!$A$4:$S$36,19,)</f>
        <v>0</v>
      </c>
      <c r="L10" s="22">
        <f>VLOOKUP($A$4:$A$30,'[6]Anexo VI.I-Aporte do FA'!$A$4:$C$33,3,)</f>
        <v>72880.70202486412</v>
      </c>
      <c r="M10" s="22"/>
      <c r="N10" s="22"/>
      <c r="P10" s="22">
        <f>VLOOKUP($A$4:$A$30,'[6]Anexo VII- CSC - SERV.'!$A$4:$D$37,4,)</f>
        <v>312601.65000000002</v>
      </c>
      <c r="Q10" s="22">
        <f>VLOOKUP($A$4:$A$30,'[6]Anexo VII- CSC - SERV.'!$A$4:$F$38,6,)-P10</f>
        <v>42200.896909131261</v>
      </c>
      <c r="R10" s="63">
        <f>VLOOKUP($A$4:$A$30,'[6]Anexo VII- CSC - SERV.'!$A$4:$F$38,6,)-(P10+Q10)</f>
        <v>0</v>
      </c>
      <c r="S10" s="22"/>
      <c r="U10" s="22">
        <f>VLOOKUP($A$4:$A$30,'[6] Anexo VIII-TARIFAS BANCÁRIAS'!$A$3:$D$35,4,)</f>
        <v>14886.088719709998</v>
      </c>
      <c r="W10" s="26">
        <f>VLOOKUP($A$4:$A$30,'[6]Anexo III- Qde Prof_Empr_RRT'!$A$5:$X$37,3,)</f>
        <v>6845.6</v>
      </c>
      <c r="X10" s="26">
        <f>VLOOKUP($A$4:$A$30,'[6]Anexo III- Qde Prof_Empr_RRT'!$A$5:$X$37,6,)</f>
        <v>6318.6</v>
      </c>
      <c r="Y10" s="27">
        <f>VLOOKUP($A$4:$A$30,'[6]Anexo III- Qde Prof_Empr_RRT'!$A$5:$X$37,12,)</f>
        <v>26.581837748868423</v>
      </c>
      <c r="Z10" s="26">
        <f>VLOOKUP($A$4:$A$30,'[6]Anexo III- Qde Prof_Empr_RRT'!$A$5:$X$37,15,)</f>
        <v>804</v>
      </c>
      <c r="AA10" s="27">
        <f>VLOOKUP($A$4:$A$30,'[6]Anexo III- Qde Prof_Empr_RRT'!$A$5:$X$37,21,)</f>
        <v>56.218905472636813</v>
      </c>
      <c r="AB10" s="26">
        <f>VLOOKUP($A$4:$A$30,'[6]Anexo III- Qde Prof_Empr_RRT'!$A$5:$X$37,24,)</f>
        <v>17781</v>
      </c>
      <c r="AD10" s="19">
        <v>0</v>
      </c>
      <c r="AF10" s="19">
        <f>VLOOKUP($A$4:$A$30,'[7]Demonstrativos 2020'!$A$6:$Y$32,25,)</f>
        <v>1020703.8599999999</v>
      </c>
      <c r="AG10" s="19"/>
      <c r="AH10" s="129">
        <v>3094325</v>
      </c>
      <c r="AJ10" s="40" t="s">
        <v>183</v>
      </c>
      <c r="AK10" s="38">
        <f>VLOOKUP($AK$2,'Diretrizes - Resumo'!$A$4:$J$30,5,)</f>
        <v>121900.35200000001</v>
      </c>
      <c r="AR10" s="25"/>
    </row>
    <row r="11" spans="1:44" ht="16.5" thickBot="1">
      <c r="A11" s="29" t="s">
        <v>267</v>
      </c>
      <c r="B11" s="22">
        <f>VLOOKUP($A$4:$A$30,'[5]Anexo V-Resumo Valor 80% '!$A$4:$Q$36,5,)</f>
        <v>1437738.3759999999</v>
      </c>
      <c r="C11" s="22">
        <f>VLOOKUP($A$4:$A$30,'[5]Anexo V-Resumo Valor 80% '!$A$4:$Q$36,6,)</f>
        <v>82239.352000000014</v>
      </c>
      <c r="D11" s="22">
        <f t="shared" si="1"/>
        <v>1519977.7279999999</v>
      </c>
      <c r="E11" s="22">
        <f>VLOOKUP($A$4:$A$30,'[5]Anexo V-Resumo Valor 80% '!$A$4:$Q$36,11,)</f>
        <v>128752.43200000002</v>
      </c>
      <c r="F11" s="22">
        <f>VLOOKUP($A$4:$A$30,'[5]Anexo V-Resumo Valor 80% '!$A$4:$Q$36,12,)</f>
        <v>14149.88</v>
      </c>
      <c r="G11" s="22">
        <f t="shared" si="2"/>
        <v>142902.31200000001</v>
      </c>
      <c r="H11" s="22">
        <f>VLOOKUP($A$4:$A$30,'[5]Anexo V-Resumo Valor 80% '!$A$4:$Q$36,15,)</f>
        <v>1327246.1399999999</v>
      </c>
      <c r="I11" s="22">
        <f>VLOOKUP($A$4:$A$30,'[5]Anexo V-Resumo Valor 80% '!$A$4:$Q$36,17,)</f>
        <v>149580.47</v>
      </c>
      <c r="J11" s="28">
        <f t="shared" si="0"/>
        <v>3139706.6499999994</v>
      </c>
      <c r="K11" s="62">
        <f>J11-VLOOKUP($A$4:$A$30,'[5]Anexo V-Resumo Valor 80% '!$A$4:$S$36,19,)</f>
        <v>0</v>
      </c>
      <c r="L11" s="22">
        <f>VLOOKUP($A$4:$A$30,'[6]Anexo VI.I-Aporte do FA'!$A$4:$C$33,3,)</f>
        <v>57264.654858299888</v>
      </c>
      <c r="M11" s="22"/>
      <c r="N11" s="22"/>
      <c r="P11" s="22">
        <f>VLOOKUP($A$4:$A$30,'[6]Anexo VII- CSC - SERV.'!$A$4:$D$37,4,)</f>
        <v>245620.93</v>
      </c>
      <c r="Q11" s="22">
        <f>VLOOKUP($A$4:$A$30,'[6]Anexo VII- CSC - SERV.'!$A$4:$F$38,6,)-P11</f>
        <v>29557.581779246742</v>
      </c>
      <c r="R11" s="63">
        <f>VLOOKUP($A$4:$A$30,'[6]Anexo VII- CSC - SERV.'!$A$4:$F$38,6,)-(P11+Q11)</f>
        <v>0</v>
      </c>
      <c r="S11" s="22"/>
      <c r="U11" s="22">
        <f>VLOOKUP($A$4:$A$30,'[6] Anexo VIII-TARIFAS BANCÁRIAS'!$A$3:$D$35,4,)</f>
        <v>11997.369723430005</v>
      </c>
      <c r="W11" s="26">
        <f>VLOOKUP($A$4:$A$30,'[6]Anexo III- Qde Prof_Empr_RRT'!$A$5:$X$37,3,)</f>
        <v>4055</v>
      </c>
      <c r="X11" s="26">
        <f>VLOOKUP($A$4:$A$30,'[6]Anexo III- Qde Prof_Empr_RRT'!$A$5:$X$37,6,)</f>
        <v>3960</v>
      </c>
      <c r="Y11" s="27">
        <f>VLOOKUP($A$4:$A$30,'[6]Anexo III- Qde Prof_Empr_RRT'!$A$5:$X$37,12,)</f>
        <v>6.868686868686865</v>
      </c>
      <c r="Z11" s="26">
        <f>VLOOKUP($A$4:$A$30,'[6]Anexo III- Qde Prof_Empr_RRT'!$A$5:$X$37,15,)</f>
        <v>484</v>
      </c>
      <c r="AA11" s="27">
        <f>VLOOKUP($A$4:$A$30,'[6]Anexo III- Qde Prof_Empr_RRT'!$A$5:$X$37,21,)</f>
        <v>29.545454545454547</v>
      </c>
      <c r="AB11" s="26">
        <f>VLOOKUP($A$4:$A$30,'[6]Anexo III- Qde Prof_Empr_RRT'!$A$5:$X$37,24,)</f>
        <v>15329</v>
      </c>
      <c r="AD11" s="19">
        <v>0</v>
      </c>
      <c r="AF11" s="19">
        <f>VLOOKUP($A$4:$A$30,'[7]Demonstrativos 2020'!$A$6:$Y$32,25,)</f>
        <v>2085182.6499999997</v>
      </c>
      <c r="AG11" s="19"/>
      <c r="AH11" s="129">
        <v>4108508</v>
      </c>
      <c r="AJ11" s="40" t="s">
        <v>44</v>
      </c>
      <c r="AK11" s="38">
        <f>VLOOKUP($AK$2,'Diretrizes - Resumo'!$A$4:$I$30,6,)</f>
        <v>53173.90400000001</v>
      </c>
      <c r="AR11" s="25"/>
    </row>
    <row r="12" spans="1:44" ht="16.5" thickBot="1">
      <c r="A12" s="29" t="s">
        <v>265</v>
      </c>
      <c r="B12" s="22">
        <f>VLOOKUP($A$4:$A$30,'[5]Anexo V-Resumo Valor 80% '!$A$4:$Q$36,5,)</f>
        <v>1379093.6640000001</v>
      </c>
      <c r="C12" s="22">
        <f>VLOOKUP($A$4:$A$30,'[5]Anexo V-Resumo Valor 80% '!$A$4:$Q$36,6,)</f>
        <v>221931.152</v>
      </c>
      <c r="D12" s="22">
        <f t="shared" si="1"/>
        <v>1601024.8160000001</v>
      </c>
      <c r="E12" s="22">
        <f>VLOOKUP($A$4:$A$30,'[5]Anexo V-Resumo Valor 80% '!$A$4:$Q$36,11,)</f>
        <v>82964.975999999995</v>
      </c>
      <c r="F12" s="22">
        <f>VLOOKUP($A$4:$A$30,'[5]Anexo V-Resumo Valor 80% '!$A$4:$Q$36,12,)</f>
        <v>90843.423999999999</v>
      </c>
      <c r="G12" s="22">
        <f t="shared" si="2"/>
        <v>173808.4</v>
      </c>
      <c r="H12" s="22">
        <f>VLOOKUP($A$4:$A$30,'[5]Anexo V-Resumo Valor 80% '!$A$4:$Q$36,15,)</f>
        <v>2651635</v>
      </c>
      <c r="I12" s="22">
        <f>VLOOKUP($A$4:$A$30,'[5]Anexo V-Resumo Valor 80% '!$A$4:$Q$36,17,)</f>
        <v>158024.91</v>
      </c>
      <c r="J12" s="28">
        <f t="shared" si="0"/>
        <v>4584493.1260000002</v>
      </c>
      <c r="K12" s="62">
        <f>J12-VLOOKUP($A$4:$A$30,'[5]Anexo V-Resumo Valor 80% '!$A$4:$S$36,19,)</f>
        <v>0</v>
      </c>
      <c r="L12" s="22">
        <f>VLOOKUP($A$4:$A$30,'[6]Anexo VI.I-Aporte do FA'!$A$4:$C$33,3,)</f>
        <v>84498.899430433084</v>
      </c>
      <c r="M12" s="22"/>
      <c r="N12" s="22"/>
      <c r="P12" s="22">
        <f>VLOOKUP($A$4:$A$30,'[6]Anexo VII- CSC - SERV.'!$A$4:$D$37,4,)</f>
        <v>362434.7</v>
      </c>
      <c r="Q12" s="22">
        <f>VLOOKUP($A$4:$A$30,'[6]Anexo VII- CSC - SERV.'!$A$4:$F$38,6,)-P12</f>
        <v>43313.642250348523</v>
      </c>
      <c r="R12" s="63">
        <f>VLOOKUP($A$4:$A$30,'[6]Anexo VII- CSC - SERV.'!$A$4:$F$38,6,)-(P12+Q12)</f>
        <v>0</v>
      </c>
      <c r="S12" s="22"/>
      <c r="U12" s="22">
        <f>VLOOKUP($A$4:$A$30,'[6] Anexo VIII-TARIFAS BANCÁRIAS'!$A$3:$D$35,4,)</f>
        <v>20244.566489575998</v>
      </c>
      <c r="W12" s="26">
        <f>VLOOKUP($A$4:$A$30,'[6]Anexo III- Qde Prof_Empr_RRT'!$A$5:$X$37,3,)</f>
        <v>5336</v>
      </c>
      <c r="X12" s="26">
        <f>VLOOKUP($A$4:$A$30,'[6]Anexo III- Qde Prof_Empr_RRT'!$A$5:$X$37,6,)</f>
        <v>5100</v>
      </c>
      <c r="Y12" s="27">
        <f>VLOOKUP($A$4:$A$30,'[6]Anexo III- Qde Prof_Empr_RRT'!$A$5:$X$37,12,)</f>
        <v>28.274509803921561</v>
      </c>
      <c r="Z12" s="26">
        <f>VLOOKUP($A$4:$A$30,'[6]Anexo III- Qde Prof_Empr_RRT'!$A$5:$X$37,15,)</f>
        <v>721</v>
      </c>
      <c r="AA12" s="27">
        <f>VLOOKUP($A$4:$A$30,'[6]Anexo III- Qde Prof_Empr_RRT'!$A$5:$X$37,21,)</f>
        <v>69.625520110957012</v>
      </c>
      <c r="AB12" s="26">
        <f>VLOOKUP($A$4:$A$30,'[6]Anexo III- Qde Prof_Empr_RRT'!$A$5:$X$37,24,)</f>
        <v>30625</v>
      </c>
      <c r="AD12" s="19">
        <v>0</v>
      </c>
      <c r="AF12" s="19">
        <f>VLOOKUP($A$4:$A$30,'[7]Demonstrativos 2020'!$A$6:$Y$32,25,)</f>
        <v>2015911.7999999998</v>
      </c>
      <c r="AG12" s="19"/>
      <c r="AH12" s="129">
        <v>7206589</v>
      </c>
      <c r="AJ12" s="35" t="s">
        <v>39</v>
      </c>
      <c r="AK12" s="38">
        <f>VLOOKUP($AK$2,'Diretrizes - Resumo'!$A$4:$I$30,8,)</f>
        <v>1860776.74</v>
      </c>
      <c r="AR12" s="25"/>
    </row>
    <row r="13" spans="1:44" ht="16.5" thickBot="1">
      <c r="A13" s="29" t="s">
        <v>264</v>
      </c>
      <c r="B13" s="22">
        <f>VLOOKUP($A$4:$A$30,'[5]Anexo V-Resumo Valor 80% '!$A$4:$Q$36,5,)</f>
        <v>511040.36800000002</v>
      </c>
      <c r="C13" s="22">
        <f>VLOOKUP($A$4:$A$30,'[5]Anexo V-Resumo Valor 80% '!$A$4:$Q$36,6,)</f>
        <v>104363.144</v>
      </c>
      <c r="D13" s="22">
        <f t="shared" si="1"/>
        <v>615403.51199999999</v>
      </c>
      <c r="E13" s="22">
        <f>VLOOKUP($A$4:$A$30,'[5]Anexo V-Resumo Valor 80% '!$A$4:$Q$36,11,)</f>
        <v>41637.815999999999</v>
      </c>
      <c r="F13" s="22">
        <f>VLOOKUP($A$4:$A$30,'[5]Anexo V-Resumo Valor 80% '!$A$4:$Q$36,12,)</f>
        <v>37561.279999999999</v>
      </c>
      <c r="G13" s="22">
        <f t="shared" si="2"/>
        <v>79199.09599999999</v>
      </c>
      <c r="H13" s="22">
        <f>VLOOKUP($A$4:$A$30,'[5]Anexo V-Resumo Valor 80% '!$A$4:$Q$36,15,)</f>
        <v>479848.53</v>
      </c>
      <c r="I13" s="22">
        <f>VLOOKUP($A$4:$A$30,'[5]Anexo V-Resumo Valor 80% '!$A$4:$Q$36,17,)</f>
        <v>52850.3</v>
      </c>
      <c r="J13" s="28">
        <f t="shared" si="0"/>
        <v>1227301.4380000001</v>
      </c>
      <c r="K13" s="62">
        <f>J13-VLOOKUP($A$4:$A$30,'[5]Anexo V-Resumo Valor 80% '!$A$4:$S$36,19,)</f>
        <v>0</v>
      </c>
      <c r="L13" s="22">
        <f>VLOOKUP($A$4:$A$30,'[6]Anexo VI.I-Aporte do FA'!$A$4:$C$33,3,)</f>
        <v>22699.741551492109</v>
      </c>
      <c r="M13" s="22">
        <f>'[6]Anexo VI-Repasse Fundo de Apoio'!$G$16</f>
        <v>17240</v>
      </c>
      <c r="N13" s="22">
        <f>'[6]Anexo VI-Repasse Fundo de Apoio'!$H$16</f>
        <v>124511.19545994185</v>
      </c>
      <c r="P13" s="22">
        <f>VLOOKUP($A$4:$A$30,'[6]Anexo VII- CSC - SERV.'!$A$4:$D$37,4,)</f>
        <v>97364.27</v>
      </c>
      <c r="Q13" s="22">
        <f>VLOOKUP($A$4:$A$30,'[6]Anexo VII- CSC - SERV.'!$A$4:$F$38,6,)-P13</f>
        <v>11374.589459941722</v>
      </c>
      <c r="R13" s="63">
        <f>VLOOKUP($A$4:$A$30,'[6]Anexo VII- CSC - SERV.'!$A$4:$F$38,6,)-(P13+Q13)</f>
        <v>0</v>
      </c>
      <c r="S13" s="22"/>
      <c r="U13" s="22">
        <f>VLOOKUP($A$4:$A$30,'[6] Anexo VIII-TARIFAS BANCÁRIAS'!$A$3:$D$35,4,)</f>
        <v>4047.925050624001</v>
      </c>
      <c r="W13" s="26">
        <f>VLOOKUP($A$4:$A$30,'[6]Anexo III- Qde Prof_Empr_RRT'!$A$5:$X$37,3,)</f>
        <v>2161</v>
      </c>
      <c r="X13" s="26">
        <f>VLOOKUP($A$4:$A$30,'[6]Anexo III- Qde Prof_Empr_RRT'!$A$5:$X$37,6,)</f>
        <v>2133</v>
      </c>
      <c r="Y13" s="27">
        <f>VLOOKUP($A$4:$A$30,'[6]Anexo III- Qde Prof_Empr_RRT'!$A$5:$X$37,12,)</f>
        <v>35.067979371776829</v>
      </c>
      <c r="Z13" s="26">
        <f>VLOOKUP($A$4:$A$30,'[6]Anexo III- Qde Prof_Empr_RRT'!$A$5:$X$37,15,)</f>
        <v>301</v>
      </c>
      <c r="AA13" s="27">
        <f>VLOOKUP($A$4:$A$30,'[6]Anexo III- Qde Prof_Empr_RRT'!$A$5:$X$37,21,)</f>
        <v>63.455149501661126</v>
      </c>
      <c r="AB13" s="26">
        <f>VLOOKUP($A$4:$A$30,'[6]Anexo III- Qde Prof_Empr_RRT'!$A$5:$X$37,24,)</f>
        <v>5542</v>
      </c>
      <c r="AD13" s="19">
        <v>0</v>
      </c>
      <c r="AF13" s="19">
        <f>VLOOKUP($A$4:$A$30,'[7]Demonstrativos 2020'!$A$6:$Y$32,25,)</f>
        <v>67318.429999999993</v>
      </c>
      <c r="AG13" s="19"/>
      <c r="AH13" s="129">
        <v>7153262</v>
      </c>
      <c r="AJ13" s="35" t="s">
        <v>263</v>
      </c>
      <c r="AK13" s="38">
        <f>VLOOKUP($AK$2,'Diretrizes - Resumo'!$A$4:$I$30,9,)</f>
        <v>144739.51999999999</v>
      </c>
      <c r="AR13" s="25"/>
    </row>
    <row r="14" spans="1:44" ht="16.5" thickBot="1">
      <c r="A14" s="29" t="s">
        <v>261</v>
      </c>
      <c r="B14" s="22">
        <f>VLOOKUP($A$4:$A$30,'[5]Anexo V-Resumo Valor 80% '!$A$4:$Q$36,5,)</f>
        <v>4786978.784</v>
      </c>
      <c r="C14" s="22">
        <f>VLOOKUP($A$4:$A$30,'[5]Anexo V-Resumo Valor 80% '!$A$4:$Q$36,6,)</f>
        <v>672571.16</v>
      </c>
      <c r="D14" s="22">
        <f t="shared" si="1"/>
        <v>5459549.9440000001</v>
      </c>
      <c r="E14" s="22">
        <f>VLOOKUP($A$4:$A$30,'[5]Anexo V-Resumo Valor 80% '!$A$4:$Q$36,11,)</f>
        <v>430923.35200000007</v>
      </c>
      <c r="F14" s="22">
        <f>VLOOKUP($A$4:$A$30,'[5]Anexo V-Resumo Valor 80% '!$A$4:$Q$36,12,)</f>
        <v>80833.144</v>
      </c>
      <c r="G14" s="22">
        <f t="shared" si="2"/>
        <v>511756.49600000004</v>
      </c>
      <c r="H14" s="22">
        <f>VLOOKUP($A$4:$A$30,'[5]Anexo V-Resumo Valor 80% '!$A$4:$Q$36,15,)</f>
        <v>4935114.83</v>
      </c>
      <c r="I14" s="22">
        <f>VLOOKUP($A$4:$A$30,'[5]Anexo V-Resumo Valor 80% '!$A$4:$Q$36,17,)</f>
        <v>592965.98</v>
      </c>
      <c r="J14" s="28">
        <f t="shared" si="0"/>
        <v>11499387.25</v>
      </c>
      <c r="K14" s="62">
        <f>J14-VLOOKUP($A$4:$A$30,'[5]Anexo V-Resumo Valor 80% '!$A$4:$S$36,19,)</f>
        <v>0</v>
      </c>
      <c r="L14" s="22">
        <f>VLOOKUP($A$4:$A$30,'[6]Anexo VI.I-Aporte do FA'!$A$4:$C$33,3,)</f>
        <v>208977.01377463364</v>
      </c>
      <c r="M14" s="22"/>
      <c r="N14" s="22"/>
      <c r="P14" s="22">
        <f>VLOOKUP($A$4:$A$30,'[6]Anexo VII- CSC - SERV.'!$A$4:$D$37,4,)</f>
        <v>896349.2</v>
      </c>
      <c r="Q14" s="22">
        <f>VLOOKUP($A$4:$A$30,'[6]Anexo VII- CSC - SERV.'!$A$4:$F$38,6,)-P14</f>
        <v>111232.1710148775</v>
      </c>
      <c r="R14" s="63">
        <f>VLOOKUP($A$4:$A$30,'[6]Anexo VII- CSC - SERV.'!$A$4:$F$38,6,)-(P14+Q14)</f>
        <v>0</v>
      </c>
      <c r="S14" s="22"/>
      <c r="U14" s="22">
        <f>VLOOKUP($A$4:$A$30,'[6] Anexo VIII-TARIFAS BANCÁRIAS'!$A$3:$D$35,4,)</f>
        <v>47746.521404244006</v>
      </c>
      <c r="W14" s="26">
        <f>VLOOKUP($A$4:$A$30,'[6]Anexo III- Qde Prof_Empr_RRT'!$A$5:$X$37,3,)</f>
        <v>17458</v>
      </c>
      <c r="X14" s="26">
        <f>VLOOKUP($A$4:$A$30,'[6]Anexo III- Qde Prof_Empr_RRT'!$A$5:$X$37,6,)</f>
        <v>16749</v>
      </c>
      <c r="Y14" s="27">
        <f>VLOOKUP($A$4:$A$30,'[6]Anexo III- Qde Prof_Empr_RRT'!$A$5:$X$37,12,)</f>
        <v>24.67610006567557</v>
      </c>
      <c r="Z14" s="26">
        <f>VLOOKUP($A$4:$A$30,'[6]Anexo III- Qde Prof_Empr_RRT'!$A$5:$X$37,15,)</f>
        <v>1892</v>
      </c>
      <c r="AA14" s="27">
        <f>VLOOKUP($A$4:$A$30,'[6]Anexo III- Qde Prof_Empr_RRT'!$A$5:$X$37,21,)</f>
        <v>39.746300211416482</v>
      </c>
      <c r="AB14" s="26">
        <f>VLOOKUP($A$4:$A$30,'[6]Anexo III- Qde Prof_Empr_RRT'!$A$5:$X$37,24,)</f>
        <v>56998</v>
      </c>
      <c r="AD14" s="19">
        <v>0</v>
      </c>
      <c r="AF14" s="19">
        <f>VLOOKUP($A$4:$A$30,'[7]Demonstrativos 2020'!$A$6:$Y$32,25,)</f>
        <v>9291279.5399999991</v>
      </c>
      <c r="AG14" s="19"/>
      <c r="AH14" s="129">
        <v>21411923</v>
      </c>
      <c r="AJ14" s="35" t="s">
        <v>9</v>
      </c>
      <c r="AK14" s="37"/>
      <c r="AR14" s="25"/>
    </row>
    <row r="15" spans="1:44" ht="16.5" thickBot="1">
      <c r="A15" s="29" t="s">
        <v>259</v>
      </c>
      <c r="B15" s="22">
        <f>VLOOKUP($A$4:$A$30,'[5]Anexo V-Resumo Valor 80% '!$A$4:$Q$36,5,)</f>
        <v>854276.04800000007</v>
      </c>
      <c r="C15" s="22">
        <f>VLOOKUP($A$4:$A$30,'[5]Anexo V-Resumo Valor 80% '!$A$4:$Q$36,6,)</f>
        <v>228507.67200000002</v>
      </c>
      <c r="D15" s="22">
        <f t="shared" si="1"/>
        <v>1082783.7200000002</v>
      </c>
      <c r="E15" s="22">
        <f>VLOOKUP($A$4:$A$30,'[5]Anexo V-Resumo Valor 80% '!$A$4:$Q$36,11,)</f>
        <v>121900.35200000001</v>
      </c>
      <c r="F15" s="22">
        <f>VLOOKUP($A$4:$A$30,'[5]Anexo V-Resumo Valor 80% '!$A$4:$Q$36,12,)</f>
        <v>53173.90400000001</v>
      </c>
      <c r="G15" s="22">
        <f t="shared" si="2"/>
        <v>175074.25600000002</v>
      </c>
      <c r="H15" s="22">
        <f>VLOOKUP($A$4:$A$30,'[5]Anexo V-Resumo Valor 80% '!$A$4:$Q$36,15,)</f>
        <v>1860776.74</v>
      </c>
      <c r="I15" s="22">
        <f>VLOOKUP($A$4:$A$30,'[5]Anexo V-Resumo Valor 80% '!$A$4:$Q$36,17,)</f>
        <v>144739.51999999999</v>
      </c>
      <c r="J15" s="28">
        <f t="shared" si="0"/>
        <v>3263374.236</v>
      </c>
      <c r="K15" s="62">
        <f>J15-VLOOKUP($A$4:$A$30,'[5]Anexo V-Resumo Valor 80% '!$A$4:$S$36,19,)</f>
        <v>0</v>
      </c>
      <c r="L15" s="22">
        <f>VLOOKUP($A$4:$A$30,'[6]Anexo VI.I-Aporte do FA'!$A$4:$C$33,3,)</f>
        <v>59706.587859465071</v>
      </c>
      <c r="M15" s="22"/>
      <c r="N15" s="22"/>
      <c r="P15" s="22">
        <f>VLOOKUP($A$4:$A$30,'[6]Anexo VII- CSC - SERV.'!$A$4:$D$37,4,)</f>
        <v>256094.92</v>
      </c>
      <c r="Q15" s="22">
        <f>VLOOKUP($A$4:$A$30,'[6]Anexo VII- CSC - SERV.'!$A$4:$F$38,6,)-P15</f>
        <v>30235.562340461736</v>
      </c>
      <c r="R15" s="63">
        <f>VLOOKUP($A$4:$A$30,'[6]Anexo VII- CSC - SERV.'!$A$4:$F$38,6,)-(P15+Q15)</f>
        <v>0</v>
      </c>
      <c r="S15" s="22"/>
      <c r="U15" s="22">
        <f>VLOOKUP($A$4:$A$30,'[6] Anexo VIII-TARIFAS BANCÁRIAS'!$A$3:$D$35,4,)</f>
        <v>14188.692829558004</v>
      </c>
      <c r="W15" s="26">
        <f>VLOOKUP($A$4:$A$30,'[6]Anexo III- Qde Prof_Empr_RRT'!$A$5:$X$37,3,)</f>
        <v>3649</v>
      </c>
      <c r="X15" s="26">
        <f>VLOOKUP($A$4:$A$30,'[6]Anexo III- Qde Prof_Empr_RRT'!$A$5:$X$37,6,)</f>
        <v>3554</v>
      </c>
      <c r="Y15" s="27">
        <f>VLOOKUP($A$4:$A$30,'[6]Anexo III- Qde Prof_Empr_RRT'!$A$5:$X$37,12,)</f>
        <v>36.381541924592007</v>
      </c>
      <c r="Z15" s="26">
        <f>VLOOKUP($A$4:$A$30,'[6]Anexo III- Qde Prof_Empr_RRT'!$A$5:$X$37,15,)</f>
        <v>686</v>
      </c>
      <c r="AA15" s="27">
        <f>VLOOKUP($A$4:$A$30,'[6]Anexo III- Qde Prof_Empr_RRT'!$A$5:$X$37,21,)</f>
        <v>52.915451895043731</v>
      </c>
      <c r="AB15" s="26">
        <f>VLOOKUP($A$4:$A$30,'[6]Anexo III- Qde Prof_Empr_RRT'!$A$5:$X$37,24,)</f>
        <v>21491</v>
      </c>
      <c r="AD15" s="19">
        <v>0</v>
      </c>
      <c r="AF15" s="19">
        <f>VLOOKUP($A$4:$A$30,'[7]Demonstrativos 2020'!$A$6:$Y$32,25,)</f>
        <v>715780.57</v>
      </c>
      <c r="AG15" s="19"/>
      <c r="AH15" s="129">
        <v>2839188</v>
      </c>
      <c r="AJ15" s="35" t="s">
        <v>103</v>
      </c>
      <c r="AK15" s="34">
        <f>VLOOKUP($AK$2,'Diretrizes - Resumo'!$A$4:$U$30,21,)</f>
        <v>14188.692829558004</v>
      </c>
      <c r="AR15" s="25"/>
    </row>
    <row r="16" spans="1:44" ht="16.5" thickBot="1">
      <c r="A16" s="29" t="s">
        <v>257</v>
      </c>
      <c r="B16" s="22">
        <f>VLOOKUP($A$4:$A$30,'[5]Anexo V-Resumo Valor 80% '!$A$4:$Q$36,5,)</f>
        <v>1059141.1679999998</v>
      </c>
      <c r="C16" s="22">
        <f>VLOOKUP($A$4:$A$30,'[5]Anexo V-Resumo Valor 80% '!$A$4:$Q$36,6,)</f>
        <v>128444.17600000001</v>
      </c>
      <c r="D16" s="22">
        <f t="shared" si="1"/>
        <v>1187585.3439999998</v>
      </c>
      <c r="E16" s="22">
        <f>VLOOKUP($A$4:$A$30,'[5]Anexo V-Resumo Valor 80% '!$A$4:$Q$36,11,)</f>
        <v>108266.90399999998</v>
      </c>
      <c r="F16" s="22">
        <f>VLOOKUP($A$4:$A$30,'[5]Anexo V-Resumo Valor 80% '!$A$4:$Q$36,12,)</f>
        <v>47635.456000000006</v>
      </c>
      <c r="G16" s="22">
        <f t="shared" si="2"/>
        <v>155902.35999999999</v>
      </c>
      <c r="H16" s="22">
        <f>VLOOKUP($A$4:$A$30,'[5]Anexo V-Resumo Valor 80% '!$A$4:$Q$36,15,)</f>
        <v>2977710.34</v>
      </c>
      <c r="I16" s="22">
        <f>VLOOKUP($A$4:$A$30,'[5]Anexo V-Resumo Valor 80% '!$A$4:$Q$36,17,)</f>
        <v>129635.94</v>
      </c>
      <c r="J16" s="28">
        <f t="shared" si="0"/>
        <v>4450833.9839999992</v>
      </c>
      <c r="K16" s="62">
        <f>J16-VLOOKUP($A$4:$A$30,'[5]Anexo V-Resumo Valor 80% '!$A$4:$S$36,19,)</f>
        <v>0</v>
      </c>
      <c r="L16" s="22">
        <f>VLOOKUP($A$4:$A$30,'[6]Anexo VI.I-Aporte do FA'!$A$4:$C$33,3,)</f>
        <v>81621.154888239675</v>
      </c>
      <c r="M16" s="22"/>
      <c r="N16" s="22"/>
      <c r="P16" s="22">
        <f>VLOOKUP($A$4:$A$30,'[6]Anexo VII- CSC - SERV.'!$A$4:$D$37,4,)</f>
        <v>350091.41</v>
      </c>
      <c r="Q16" s="22">
        <f>VLOOKUP($A$4:$A$30,'[6]Anexo VII- CSC - SERV.'!$A$4:$F$38,6,)-P16</f>
        <v>42028.667586903612</v>
      </c>
      <c r="R16" s="63">
        <f>VLOOKUP($A$4:$A$30,'[6]Anexo VII- CSC - SERV.'!$A$4:$F$38,6,)-(P16+Q16)</f>
        <v>0</v>
      </c>
      <c r="S16" s="22"/>
      <c r="U16" s="22">
        <f>VLOOKUP($A$4:$A$30,'[6] Anexo VIII-TARIFAS BANCÁRIAS'!$A$3:$D$35,4,)</f>
        <v>18539.373852427998</v>
      </c>
      <c r="W16" s="26">
        <f>VLOOKUP($A$4:$A$30,'[6]Anexo III- Qde Prof_Empr_RRT'!$A$5:$X$37,3,)</f>
        <v>3626</v>
      </c>
      <c r="X16" s="26">
        <f>VLOOKUP($A$4:$A$30,'[6]Anexo III- Qde Prof_Empr_RRT'!$A$5:$X$37,6,)</f>
        <v>3563</v>
      </c>
      <c r="Y16" s="27">
        <f>VLOOKUP($A$4:$A$30,'[6]Anexo III- Qde Prof_Empr_RRT'!$A$5:$X$37,12,)</f>
        <v>23.294976143699131</v>
      </c>
      <c r="Z16" s="26">
        <f>VLOOKUP($A$4:$A$30,'[6]Anexo III- Qde Prof_Empr_RRT'!$A$5:$X$37,15,)</f>
        <v>643</v>
      </c>
      <c r="AA16" s="27">
        <f>VLOOKUP($A$4:$A$30,'[6]Anexo III- Qde Prof_Empr_RRT'!$A$5:$X$37,21,)</f>
        <v>55.520995334370141</v>
      </c>
      <c r="AB16" s="26">
        <f>VLOOKUP($A$4:$A$30,'[6]Anexo III- Qde Prof_Empr_RRT'!$A$5:$X$37,24,)</f>
        <v>34391</v>
      </c>
      <c r="AD16" s="19">
        <v>0</v>
      </c>
      <c r="AF16" s="19">
        <f>VLOOKUP($A$4:$A$30,'[7]Demonstrativos 2020'!$A$6:$Y$32,25,)</f>
        <v>1836973.55</v>
      </c>
      <c r="AG16" s="19"/>
      <c r="AH16" s="129">
        <v>3567234</v>
      </c>
      <c r="AJ16" s="35" t="s">
        <v>10</v>
      </c>
      <c r="AK16" s="34">
        <f>VLOOKUP($AK$2,'Diretrizes - Resumo'!$A$4:$N$30,14,)</f>
        <v>0</v>
      </c>
      <c r="AR16" s="25"/>
    </row>
    <row r="17" spans="1:44" ht="16.5" thickBot="1">
      <c r="A17" s="29" t="s">
        <v>255</v>
      </c>
      <c r="B17" s="22">
        <f>VLOOKUP($A$4:$A$30,'[5]Anexo V-Resumo Valor 80% '!$A$4:$Q$36,5,)</f>
        <v>631256.57600000012</v>
      </c>
      <c r="C17" s="22">
        <f>VLOOKUP($A$4:$A$30,'[5]Anexo V-Resumo Valor 80% '!$A$4:$Q$36,6,)</f>
        <v>288818.38400000002</v>
      </c>
      <c r="D17" s="22">
        <f t="shared" si="1"/>
        <v>920074.9600000002</v>
      </c>
      <c r="E17" s="22">
        <f>VLOOKUP($A$4:$A$30,'[5]Anexo V-Resumo Valor 80% '!$A$4:$Q$36,11,)</f>
        <v>51412.072</v>
      </c>
      <c r="F17" s="22">
        <f>VLOOKUP($A$4:$A$30,'[5]Anexo V-Resumo Valor 80% '!$A$4:$Q$36,12,)</f>
        <v>30925.567999999999</v>
      </c>
      <c r="G17" s="22">
        <f t="shared" si="2"/>
        <v>82337.64</v>
      </c>
      <c r="H17" s="22">
        <f>VLOOKUP($A$4:$A$30,'[5]Anexo V-Resumo Valor 80% '!$A$4:$Q$36,15,)</f>
        <v>718127.7</v>
      </c>
      <c r="I17" s="22">
        <f>VLOOKUP($A$4:$A$30,'[5]Anexo V-Resumo Valor 80% '!$A$4:$Q$36,17,)</f>
        <v>77424.31</v>
      </c>
      <c r="J17" s="28">
        <f t="shared" si="0"/>
        <v>1797964.6100000003</v>
      </c>
      <c r="K17" s="62">
        <f>J17-VLOOKUP($A$4:$A$30,'[5]Anexo V-Resumo Valor 80% '!$A$4:$S$36,19,)</f>
        <v>0</v>
      </c>
      <c r="L17" s="22">
        <f>VLOOKUP($A$4:$A$30,'[6]Anexo VI.I-Aporte do FA'!$A$4:$C$33,3,)</f>
        <v>32368.105936475167</v>
      </c>
      <c r="M17" s="22"/>
      <c r="N17" s="22"/>
      <c r="P17" s="22">
        <f>VLOOKUP($A$4:$A$30,'[6]Anexo VII- CSC - SERV.'!$A$4:$D$37,4,)</f>
        <v>138834.04999999999</v>
      </c>
      <c r="Q17" s="22">
        <f>VLOOKUP($A$4:$A$30,'[6]Anexo VII- CSC - SERV.'!$A$4:$F$38,6,)-P17</f>
        <v>16260.147768444294</v>
      </c>
      <c r="R17" s="63">
        <f>VLOOKUP($A$4:$A$30,'[6]Anexo VII- CSC - SERV.'!$A$4:$F$38,6,)-(P17+Q17)</f>
        <v>0</v>
      </c>
      <c r="S17" s="22"/>
      <c r="U17" s="22">
        <f>VLOOKUP($A$4:$A$30,'[6] Anexo VIII-TARIFAS BANCÁRIAS'!$A$3:$D$35,4,)</f>
        <v>7872.5147328100011</v>
      </c>
      <c r="W17" s="26">
        <f>VLOOKUP($A$4:$A$30,'[6]Anexo III- Qde Prof_Empr_RRT'!$A$5:$X$37,3,)</f>
        <v>3191.6</v>
      </c>
      <c r="X17" s="26">
        <f>VLOOKUP($A$4:$A$30,'[6]Anexo III- Qde Prof_Empr_RRT'!$A$5:$X$37,6,)</f>
        <v>3024.6</v>
      </c>
      <c r="Y17" s="27">
        <f>VLOOKUP($A$4:$A$30,'[6]Anexo III- Qde Prof_Empr_RRT'!$A$5:$X$37,12,)</f>
        <v>42.306420683726778</v>
      </c>
      <c r="Z17" s="26">
        <f>VLOOKUP($A$4:$A$30,'[6]Anexo III- Qde Prof_Empr_RRT'!$A$5:$X$37,15,)</f>
        <v>435</v>
      </c>
      <c r="AA17" s="27">
        <f>VLOOKUP($A$4:$A$30,'[6]Anexo III- Qde Prof_Empr_RRT'!$A$5:$X$37,21,)</f>
        <v>68.735632183908052</v>
      </c>
      <c r="AB17" s="26">
        <f>VLOOKUP($A$4:$A$30,'[6]Anexo III- Qde Prof_Empr_RRT'!$A$5:$X$37,24,)</f>
        <v>8294</v>
      </c>
      <c r="AD17" s="19">
        <v>0</v>
      </c>
      <c r="AF17" s="19">
        <f>VLOOKUP($A$4:$A$30,'[7]Demonstrativos 2020'!$A$6:$Y$32,25,)</f>
        <v>1313598.9600000002</v>
      </c>
      <c r="AG17" s="19"/>
      <c r="AH17" s="129">
        <v>8777124</v>
      </c>
      <c r="AJ17" s="11"/>
      <c r="AK17" s="31"/>
      <c r="AR17" s="25"/>
    </row>
    <row r="18" spans="1:44" ht="16.5" thickBot="1">
      <c r="A18" s="29" t="s">
        <v>254</v>
      </c>
      <c r="B18" s="22">
        <f>VLOOKUP($A$4:$A$30,'[5]Anexo V-Resumo Valor 80% '!$A$4:$Q$36,5,)</f>
        <v>779545.16800000006</v>
      </c>
      <c r="C18" s="22">
        <f>VLOOKUP($A$4:$A$30,'[5]Anexo V-Resumo Valor 80% '!$A$4:$Q$36,6,)</f>
        <v>158167.88800000001</v>
      </c>
      <c r="D18" s="22">
        <f t="shared" si="1"/>
        <v>937713.0560000001</v>
      </c>
      <c r="E18" s="22">
        <f>VLOOKUP($A$4:$A$30,'[5]Anexo V-Resumo Valor 80% '!$A$4:$Q$36,11,)</f>
        <v>67108.960000000006</v>
      </c>
      <c r="F18" s="22">
        <f>VLOOKUP($A$4:$A$30,'[5]Anexo V-Resumo Valor 80% '!$A$4:$Q$36,12,)</f>
        <v>26325.712</v>
      </c>
      <c r="G18" s="22">
        <f t="shared" si="2"/>
        <v>93434.672000000006</v>
      </c>
      <c r="H18" s="22">
        <f>VLOOKUP($A$4:$A$30,'[5]Anexo V-Resumo Valor 80% '!$A$4:$Q$36,15,)</f>
        <v>832331.99</v>
      </c>
      <c r="I18" s="22">
        <f>VLOOKUP($A$4:$A$30,'[5]Anexo V-Resumo Valor 80% '!$A$4:$Q$36,17,)</f>
        <v>102491.38</v>
      </c>
      <c r="J18" s="28">
        <f t="shared" si="0"/>
        <v>1965971.0980000002</v>
      </c>
      <c r="K18" s="62">
        <f>J18-VLOOKUP($A$4:$A$30,'[5]Anexo V-Resumo Valor 80% '!$A$4:$S$36,19,)</f>
        <v>0</v>
      </c>
      <c r="L18" s="22">
        <f>VLOOKUP($A$4:$A$30,'[6]Anexo VI.I-Aporte do FA'!$A$4:$C$33,3,)</f>
        <v>36436.63269749692</v>
      </c>
      <c r="M18" s="22"/>
      <c r="N18" s="22"/>
      <c r="P18" s="22">
        <f>VLOOKUP($A$4:$A$30,'[6]Anexo VII- CSC - SERV.'!$A$4:$D$37,4,)</f>
        <v>156284.88</v>
      </c>
      <c r="Q18" s="22">
        <f>VLOOKUP($A$4:$A$30,'[6]Anexo VII- CSC - SERV.'!$A$4:$F$38,6,)-P18</f>
        <v>18644.740937998373</v>
      </c>
      <c r="R18" s="63">
        <f>VLOOKUP($A$4:$A$30,'[6]Anexo VII- CSC - SERV.'!$A$4:$F$38,6,)-(P18+Q18)</f>
        <v>0</v>
      </c>
      <c r="S18" s="22">
        <f>VLOOKUP($A$4:$A$30,'[6]Anexo VII.III- SISCAF'!$A$10:$C$28,3,)</f>
        <v>15265.447867322171</v>
      </c>
      <c r="U18" s="22">
        <f>VLOOKUP($A$4:$A$30,'[6] Anexo VIII-TARIFAS BANCÁRIAS'!$A$3:$D$35,4,)</f>
        <v>8597.2352596519995</v>
      </c>
      <c r="W18" s="26">
        <f>VLOOKUP($A$4:$A$30,'[6]Anexo III- Qde Prof_Empr_RRT'!$A$5:$X$37,3,)</f>
        <v>3134</v>
      </c>
      <c r="X18" s="26">
        <f>VLOOKUP($A$4:$A$30,'[6]Anexo III- Qde Prof_Empr_RRT'!$A$5:$X$37,6,)</f>
        <v>3068</v>
      </c>
      <c r="Y18" s="27">
        <f>VLOOKUP($A$4:$A$30,'[6]Anexo III- Qde Prof_Empr_RRT'!$A$5:$X$37,12,)</f>
        <v>30.019556714471975</v>
      </c>
      <c r="Z18" s="26">
        <f>VLOOKUP($A$4:$A$30,'[6]Anexo III- Qde Prof_Empr_RRT'!$A$5:$X$37,15,)</f>
        <v>273</v>
      </c>
      <c r="AA18" s="27">
        <f>VLOOKUP($A$4:$A$30,'[6]Anexo III- Qde Prof_Empr_RRT'!$A$5:$X$37,21,)</f>
        <v>35.164835164835168</v>
      </c>
      <c r="AB18" s="26">
        <f>VLOOKUP($A$4:$A$30,'[6]Anexo III- Qde Prof_Empr_RRT'!$A$5:$X$37,24,)</f>
        <v>9613</v>
      </c>
      <c r="AD18" s="19">
        <v>0</v>
      </c>
      <c r="AF18" s="19">
        <f>VLOOKUP($A$4:$A$30,'[7]Demonstrativos 2020'!$A$6:$Y$32,25,)</f>
        <v>1288484.52</v>
      </c>
      <c r="AG18" s="19"/>
      <c r="AH18" s="129">
        <v>4059905</v>
      </c>
      <c r="AJ18" s="355" t="s">
        <v>266</v>
      </c>
      <c r="AK18" s="356"/>
      <c r="AR18" s="25"/>
    </row>
    <row r="19" spans="1:44" ht="16.5" thickBot="1">
      <c r="A19" s="29" t="s">
        <v>239</v>
      </c>
      <c r="B19" s="22">
        <f>VLOOKUP($A$4:$A$30,'[5]Anexo V-Resumo Valor 80% '!$A$4:$Q$36,5,)</f>
        <v>1465865.0480000004</v>
      </c>
      <c r="C19" s="22">
        <f>VLOOKUP($A$4:$A$30,'[5]Anexo V-Resumo Valor 80% '!$A$4:$Q$36,6,)</f>
        <v>195462.53600000002</v>
      </c>
      <c r="D19" s="22">
        <f t="shared" si="1"/>
        <v>1661327.5840000005</v>
      </c>
      <c r="E19" s="22">
        <f>VLOOKUP($A$4:$A$30,'[5]Anexo V-Resumo Valor 80% '!$A$4:$Q$36,11,)</f>
        <v>118013.40800000001</v>
      </c>
      <c r="F19" s="22">
        <f>VLOOKUP($A$4:$A$30,'[5]Anexo V-Resumo Valor 80% '!$A$4:$Q$36,12,)</f>
        <v>26716.376000000004</v>
      </c>
      <c r="G19" s="22">
        <f t="shared" si="2"/>
        <v>144729.78400000001</v>
      </c>
      <c r="H19" s="22">
        <f>VLOOKUP($A$4:$A$30,'[5]Anexo V-Resumo Valor 80% '!$A$4:$Q$36,15,)</f>
        <v>1582322.6</v>
      </c>
      <c r="I19" s="22">
        <f>VLOOKUP($A$4:$A$30,'[5]Anexo V-Resumo Valor 80% '!$A$4:$Q$36,17,)</f>
        <v>186360.9</v>
      </c>
      <c r="J19" s="28">
        <f t="shared" si="0"/>
        <v>3574740.8680000007</v>
      </c>
      <c r="K19" s="62">
        <f>J19-VLOOKUP($A$4:$A$30,'[5]Anexo V-Resumo Valor 80% '!$A$4:$S$36,19,)</f>
        <v>0</v>
      </c>
      <c r="L19" s="22">
        <f>VLOOKUP($A$4:$A$30,'[6]Anexo VI.I-Aporte do FA'!$A$4:$C$33,3,)</f>
        <v>65037.65631003493</v>
      </c>
      <c r="M19" s="22"/>
      <c r="N19" s="22"/>
      <c r="P19" s="22">
        <f>VLOOKUP($A$4:$A$30,'[6]Anexo VII- CSC - SERV.'!$A$4:$D$37,4,)</f>
        <v>278961.07</v>
      </c>
      <c r="Q19" s="22">
        <f>VLOOKUP($A$4:$A$30,'[6]Anexo VII- CSC - SERV.'!$A$4:$F$38,6,)-P19</f>
        <v>33917.863196986669</v>
      </c>
      <c r="R19" s="63">
        <f>VLOOKUP($A$4:$A$30,'[6]Anexo VII- CSC - SERV.'!$A$4:$F$38,6,)-(P19+Q19)</f>
        <v>0</v>
      </c>
      <c r="S19" s="22"/>
      <c r="U19" s="22">
        <f>VLOOKUP($A$4:$A$30,'[6] Anexo VIII-TARIFAS BANCÁRIAS'!$A$3:$D$35,4,)</f>
        <v>13702.667599894003</v>
      </c>
      <c r="W19" s="26">
        <f>VLOOKUP($A$4:$A$30,'[6]Anexo III- Qde Prof_Empr_RRT'!$A$5:$X$37,3,)</f>
        <v>5504.8</v>
      </c>
      <c r="X19" s="26">
        <f>VLOOKUP($A$4:$A$30,'[6]Anexo III- Qde Prof_Empr_RRT'!$A$5:$X$37,6,)</f>
        <v>5056.8</v>
      </c>
      <c r="Y19" s="27">
        <f>VLOOKUP($A$4:$A$30,'[6]Anexo III- Qde Prof_Empr_RRT'!$A$5:$X$37,12,)</f>
        <v>22.737699731055216</v>
      </c>
      <c r="Z19" s="26">
        <f>VLOOKUP($A$4:$A$30,'[6]Anexo III- Qde Prof_Empr_RRT'!$A$5:$X$37,15,)</f>
        <v>537</v>
      </c>
      <c r="AA19" s="27">
        <f>VLOOKUP($A$4:$A$30,'[6]Anexo III- Qde Prof_Empr_RRT'!$A$5:$X$37,21,)</f>
        <v>38.175046554934823</v>
      </c>
      <c r="AB19" s="26">
        <f>VLOOKUP($A$4:$A$30,'[6]Anexo III- Qde Prof_Empr_RRT'!$A$5:$X$37,24,)</f>
        <v>18275</v>
      </c>
      <c r="AD19" s="19">
        <v>0</v>
      </c>
      <c r="AF19" s="19">
        <f>VLOOKUP($A$4:$A$30,'[7]Demonstrativos 2020'!$A$6:$Y$32,25,)</f>
        <v>781387.39999999991</v>
      </c>
      <c r="AG19" s="19"/>
      <c r="AH19" s="129">
        <v>9674793</v>
      </c>
      <c r="AJ19" s="87" t="s">
        <v>323</v>
      </c>
      <c r="AK19" s="32">
        <f>VLOOKUP($AK$2,'Diretrizes - Resumo'!$A$4:$AB$30,23,)</f>
        <v>3649</v>
      </c>
      <c r="AR19" s="25"/>
    </row>
    <row r="20" spans="1:44" ht="16.5" thickBot="1">
      <c r="A20" s="29" t="s">
        <v>253</v>
      </c>
      <c r="B20" s="22">
        <f>VLOOKUP($A$4:$A$30,'[5]Anexo V-Resumo Valor 80% '!$A$4:$Q$36,5,)</f>
        <v>441365.21600000001</v>
      </c>
      <c r="C20" s="22">
        <f>VLOOKUP($A$4:$A$30,'[5]Anexo V-Resumo Valor 80% '!$A$4:$Q$36,6,)</f>
        <v>55796.368000000009</v>
      </c>
      <c r="D20" s="22">
        <f t="shared" si="1"/>
        <v>497161.58400000003</v>
      </c>
      <c r="E20" s="22">
        <f>VLOOKUP($A$4:$A$30,'[5]Anexo V-Resumo Valor 80% '!$A$4:$Q$36,11,)</f>
        <v>58238.896000000001</v>
      </c>
      <c r="F20" s="22">
        <f>VLOOKUP($A$4:$A$30,'[5]Anexo V-Resumo Valor 80% '!$A$4:$Q$36,12,)</f>
        <v>10494.816000000001</v>
      </c>
      <c r="G20" s="22">
        <f t="shared" si="2"/>
        <v>68733.712</v>
      </c>
      <c r="H20" s="22">
        <f>VLOOKUP($A$4:$A$30,'[5]Anexo V-Resumo Valor 80% '!$A$4:$Q$36,15,)</f>
        <v>415430.03</v>
      </c>
      <c r="I20" s="22">
        <f>VLOOKUP($A$4:$A$30,'[5]Anexo V-Resumo Valor 80% '!$A$4:$Q$36,17,)</f>
        <v>44159.64</v>
      </c>
      <c r="J20" s="28">
        <f t="shared" si="0"/>
        <v>1025484.966</v>
      </c>
      <c r="K20" s="62">
        <f>J20-VLOOKUP($A$4:$A$30,'[5]Anexo V-Resumo Valor 80% '!$A$4:$S$36,19,)</f>
        <v>0</v>
      </c>
      <c r="L20" s="22">
        <f>VLOOKUP($A$4:$A$30,'[6]Anexo VI.I-Aporte do FA'!$A$4:$C$33,3,)</f>
        <v>18707.909105583629</v>
      </c>
      <c r="M20" s="22">
        <f>VLOOKUP($A$4:$A$30,'[6]Anexo VI-Repasse Fundo de Apoio'!$A$4:$G$16,7,)</f>
        <v>16840</v>
      </c>
      <c r="N20" s="22">
        <f>VLOOKUP($A$4:$A$30,'[6]Anexo VI-Repasse Fundo de Apoio'!$A$4:$H$16,8,)</f>
        <v>323635.37833657151</v>
      </c>
      <c r="P20" s="22">
        <f>VLOOKUP($A$4:$A$30,'[6]Anexo VII- CSC - SERV.'!$A$4:$D$37,4,)</f>
        <v>80242.41</v>
      </c>
      <c r="Q20" s="22">
        <f>VLOOKUP($A$4:$A$30,'[6]Anexo VII- CSC - SERV.'!$A$4:$F$38,6,)-P20</f>
        <v>9280.7303365715197</v>
      </c>
      <c r="R20" s="63">
        <f>VLOOKUP($A$4:$A$30,'[6]Anexo VII- CSC - SERV.'!$A$4:$F$38,6,)-(P20+Q20)</f>
        <v>0</v>
      </c>
      <c r="S20" s="22"/>
      <c r="U20" s="22">
        <f>VLOOKUP($A$4:$A$30,'[6] Anexo VIII-TARIFAS BANCÁRIAS'!$A$3:$D$35,4,)</f>
        <v>3293.3190637360003</v>
      </c>
      <c r="W20" s="26">
        <f>VLOOKUP($A$4:$A$30,'[6]Anexo III- Qde Prof_Empr_RRT'!$A$5:$X$37,3,)</f>
        <v>1641</v>
      </c>
      <c r="X20" s="26">
        <f>VLOOKUP($A$4:$A$30,'[6]Anexo III- Qde Prof_Empr_RRT'!$A$5:$X$37,6,)</f>
        <v>1599</v>
      </c>
      <c r="Y20" s="27">
        <f>VLOOKUP($A$4:$A$30,'[6]Anexo III- Qde Prof_Empr_RRT'!$A$5:$X$37,12,)</f>
        <v>25.203252032520325</v>
      </c>
      <c r="Z20" s="26">
        <f>VLOOKUP($A$4:$A$30,'[6]Anexo III- Qde Prof_Empr_RRT'!$A$5:$X$37,15,)</f>
        <v>275</v>
      </c>
      <c r="AA20" s="27">
        <f>VLOOKUP($A$4:$A$30,'[6]Anexo III- Qde Prof_Empr_RRT'!$A$5:$X$37,21,)</f>
        <v>43.63636363636364</v>
      </c>
      <c r="AB20" s="26">
        <f>VLOOKUP($A$4:$A$30,'[6]Anexo III- Qde Prof_Empr_RRT'!$A$5:$X$37,24,)</f>
        <v>4798</v>
      </c>
      <c r="AD20" s="19">
        <v>0</v>
      </c>
      <c r="AF20" s="19">
        <f>VLOOKUP($A$4:$A$30,'[7]Demonstrativos 2020'!$A$6:$Y$32,25,)</f>
        <v>102180.46</v>
      </c>
      <c r="AG20" s="19"/>
      <c r="AH20" s="129">
        <v>3289290</v>
      </c>
      <c r="AJ20" s="87" t="s">
        <v>324</v>
      </c>
      <c r="AK20" s="32">
        <f>VLOOKUP($AK$2,'Diretrizes - Resumo'!$A$4:$AB$30,24,)</f>
        <v>3554</v>
      </c>
      <c r="AR20" s="25"/>
    </row>
    <row r="21" spans="1:44" ht="16.5" thickBot="1">
      <c r="A21" s="29" t="s">
        <v>252</v>
      </c>
      <c r="B21" s="22">
        <f>VLOOKUP($A$4:$A$30,'[5]Anexo V-Resumo Valor 80% '!$A$4:$Q$36,5,)</f>
        <v>3584729.5519999997</v>
      </c>
      <c r="C21" s="22">
        <f>VLOOKUP($A$4:$A$30,'[5]Anexo V-Resumo Valor 80% '!$A$4:$Q$36,6,)</f>
        <v>483287.37599999999</v>
      </c>
      <c r="D21" s="22">
        <f t="shared" si="1"/>
        <v>4068016.9279999998</v>
      </c>
      <c r="E21" s="22">
        <f>VLOOKUP($A$4:$A$30,'[5]Anexo V-Resumo Valor 80% '!$A$4:$Q$36,11,)</f>
        <v>492594.59999999992</v>
      </c>
      <c r="F21" s="22">
        <f>VLOOKUP($A$4:$A$30,'[5]Anexo V-Resumo Valor 80% '!$A$4:$Q$36,12,)</f>
        <v>130089.73600000002</v>
      </c>
      <c r="G21" s="22">
        <f t="shared" si="2"/>
        <v>622684.33599999989</v>
      </c>
      <c r="H21" s="22">
        <f>VLOOKUP($A$4:$A$30,'[5]Anexo V-Resumo Valor 80% '!$A$4:$Q$36,15,)</f>
        <v>6433970.46</v>
      </c>
      <c r="I21" s="22">
        <f>VLOOKUP($A$4:$A$30,'[5]Anexo V-Resumo Valor 80% '!$A$4:$Q$36,17,)</f>
        <v>444986.87</v>
      </c>
      <c r="J21" s="28">
        <f t="shared" si="0"/>
        <v>11569658.594000001</v>
      </c>
      <c r="K21" s="62">
        <f>J21-VLOOKUP($A$4:$A$30,'[5]Anexo V-Resumo Valor 80% '!$A$4:$S$36,19,)</f>
        <v>0</v>
      </c>
      <c r="L21" s="22">
        <f>VLOOKUP($A$4:$A$30,'[6]Anexo VI.I-Aporte do FA'!$A$4:$C$33,3,)</f>
        <v>211768.97709494023</v>
      </c>
      <c r="M21" s="22"/>
      <c r="N21" s="22"/>
      <c r="P21" s="22">
        <f>VLOOKUP($A$4:$A$30,'[6]Anexo VII- CSC - SERV.'!$A$4:$D$37,4,)</f>
        <v>908324.56</v>
      </c>
      <c r="Q21" s="22">
        <f>VLOOKUP($A$4:$A$30,'[6]Anexo VII- CSC - SERV.'!$A$4:$F$38,6,)-P21</f>
        <v>109891.24211973045</v>
      </c>
      <c r="R21" s="63">
        <f>VLOOKUP($A$4:$A$30,'[6]Anexo VII- CSC - SERV.'!$A$4:$F$38,6,)-(P21+Q21)</f>
        <v>0</v>
      </c>
      <c r="S21" s="22"/>
      <c r="U21" s="22">
        <f>VLOOKUP($A$4:$A$30,'[6] Anexo VIII-TARIFAS BANCÁRIAS'!$A$3:$D$35,4,)</f>
        <v>55576.003279602017</v>
      </c>
      <c r="W21" s="26">
        <f>VLOOKUP($A$4:$A$30,'[6]Anexo III- Qde Prof_Empr_RRT'!$A$5:$X$37,3,)</f>
        <v>14181</v>
      </c>
      <c r="X21" s="26">
        <f>VLOOKUP($A$4:$A$30,'[6]Anexo III- Qde Prof_Empr_RRT'!$A$5:$X$37,6,)</f>
        <v>13769</v>
      </c>
      <c r="Y21" s="27">
        <f>VLOOKUP($A$4:$A$30,'[6]Anexo III- Qde Prof_Empr_RRT'!$A$5:$X$37,12,)</f>
        <v>30.626770281066158</v>
      </c>
      <c r="Z21" s="26">
        <f>VLOOKUP($A$4:$A$30,'[6]Anexo III- Qde Prof_Empr_RRT'!$A$5:$X$37,15,)</f>
        <v>2791</v>
      </c>
      <c r="AA21" s="27">
        <f>VLOOKUP($A$4:$A$30,'[6]Anexo III- Qde Prof_Empr_RRT'!$A$5:$X$37,21,)</f>
        <v>53.31422429236833</v>
      </c>
      <c r="AB21" s="26">
        <f>VLOOKUP($A$4:$A$30,'[6]Anexo III- Qde Prof_Empr_RRT'!$A$5:$X$37,24,)</f>
        <v>74309</v>
      </c>
      <c r="AD21" s="19">
        <v>0</v>
      </c>
      <c r="AF21" s="19">
        <f>VLOOKUP($A$4:$A$30,'[7]Demonstrativos 2020'!$A$6:$Y$32,25,)</f>
        <v>13878149.049999999</v>
      </c>
      <c r="AG21" s="19"/>
      <c r="AH21" s="129">
        <v>11597484</v>
      </c>
      <c r="AJ21" s="86" t="s">
        <v>262</v>
      </c>
      <c r="AK21" s="36">
        <f>VLOOKUP($AK$2,'Diretrizes - Resumo'!$A$4:$AB$30,25,)</f>
        <v>36.381541924592007</v>
      </c>
      <c r="AR21" s="25"/>
    </row>
    <row r="22" spans="1:44" ht="16.5" thickBot="1">
      <c r="A22" s="29" t="s">
        <v>251</v>
      </c>
      <c r="B22" s="22">
        <f>VLOOKUP($A$4:$A$30,'[5]Anexo V-Resumo Valor 80% '!$A$4:$Q$36,5,)</f>
        <v>4637544.568</v>
      </c>
      <c r="C22" s="22">
        <f>VLOOKUP($A$4:$A$30,'[5]Anexo V-Resumo Valor 80% '!$A$4:$Q$36,6,)</f>
        <v>1377724.6320000002</v>
      </c>
      <c r="D22" s="22">
        <f t="shared" si="1"/>
        <v>6015269.2000000002</v>
      </c>
      <c r="E22" s="22">
        <f>VLOOKUP($A$4:$A$30,'[5]Anexo V-Resumo Valor 80% '!$A$4:$Q$36,11,)</f>
        <v>613813.02400000009</v>
      </c>
      <c r="F22" s="22">
        <f>VLOOKUP($A$4:$A$30,'[5]Anexo V-Resumo Valor 80% '!$A$4:$Q$36,12,)</f>
        <v>307902.50400000002</v>
      </c>
      <c r="G22" s="22">
        <f t="shared" si="2"/>
        <v>921715.52800000017</v>
      </c>
      <c r="H22" s="22">
        <f>VLOOKUP($A$4:$A$30,'[5]Anexo V-Resumo Valor 80% '!$A$4:$Q$36,15,)</f>
        <v>5158328.38</v>
      </c>
      <c r="I22" s="22">
        <f>VLOOKUP($A$4:$A$30,'[5]Anexo V-Resumo Valor 80% '!$A$4:$Q$36,17,)</f>
        <v>665242.22</v>
      </c>
      <c r="J22" s="28">
        <f t="shared" si="0"/>
        <v>12760555.328</v>
      </c>
      <c r="K22" s="62">
        <f>J22-VLOOKUP($A$4:$A$30,'[5]Anexo V-Resumo Valor 80% '!$A$4:$S$36,19,)</f>
        <v>0</v>
      </c>
      <c r="L22" s="22">
        <f>VLOOKUP($A$4:$A$30,'[6]Anexo VI.I-Aporte do FA'!$A$4:$C$33,3,)</f>
        <v>225894.11830159381</v>
      </c>
      <c r="M22" s="22"/>
      <c r="N22" s="22"/>
      <c r="P22" s="22">
        <f>VLOOKUP($A$4:$A$30,'[6]Anexo VII- CSC - SERV.'!$A$4:$D$37,4,)</f>
        <v>968910.45</v>
      </c>
      <c r="Q22" s="22">
        <f>VLOOKUP($A$4:$A$30,'[6]Anexo VII- CSC - SERV.'!$A$4:$F$38,6,)-P22</f>
        <v>127374.78823620477</v>
      </c>
      <c r="R22" s="63">
        <f>VLOOKUP($A$4:$A$30,'[6]Anexo VII- CSC - SERV.'!$A$4:$F$38,6,)-(P22+Q22)</f>
        <v>0</v>
      </c>
      <c r="S22" s="22">
        <f>VLOOKUP($A$4:$A$30,'[6]Anexo VII.III- SISCAF'!$A$10:$C$28,3,)</f>
        <v>157897.52974945167</v>
      </c>
      <c r="U22" s="22">
        <f>VLOOKUP($A$4:$A$30,'[6] Anexo VIII-TARIFAS BANCÁRIAS'!$A$3:$D$35,4,)</f>
        <v>38847.512405962007</v>
      </c>
      <c r="W22" s="26">
        <f>VLOOKUP($A$4:$A$30,'[6]Anexo III- Qde Prof_Empr_RRT'!$A$5:$X$37,3,)</f>
        <v>21599.333333333332</v>
      </c>
      <c r="X22" s="26">
        <f>VLOOKUP($A$4:$A$30,'[6]Anexo III- Qde Prof_Empr_RRT'!$A$5:$X$37,6,)</f>
        <v>18095.333333333332</v>
      </c>
      <c r="Y22" s="27">
        <f>VLOOKUP($A$4:$A$30,'[6]Anexo III- Qde Prof_Empr_RRT'!$A$5:$X$37,12,)</f>
        <v>27.810116788858991</v>
      </c>
      <c r="Z22" s="26">
        <f>VLOOKUP($A$4:$A$30,'[6]Anexo III- Qde Prof_Empr_RRT'!$A$5:$X$37,15,)</f>
        <v>2932</v>
      </c>
      <c r="AA22" s="27">
        <f>VLOOKUP($A$4:$A$30,'[6]Anexo III- Qde Prof_Empr_RRT'!$A$5:$X$37,21,)</f>
        <v>44.611186903137792</v>
      </c>
      <c r="AB22" s="26">
        <f>VLOOKUP($A$4:$A$30,'[6]Anexo III- Qde Prof_Empr_RRT'!$A$5:$X$37,24,)</f>
        <v>59576</v>
      </c>
      <c r="AD22" s="19">
        <v>0</v>
      </c>
      <c r="AF22" s="19">
        <v>5939954.9100000001</v>
      </c>
      <c r="AG22" s="19"/>
      <c r="AH22" s="129">
        <v>17463349</v>
      </c>
      <c r="AJ22" s="33" t="s">
        <v>260</v>
      </c>
      <c r="AK22" s="32">
        <f>VLOOKUP($AK$2,'Diretrizes - Resumo'!$A$4:$AB$30,26,)</f>
        <v>686</v>
      </c>
      <c r="AR22" s="25"/>
    </row>
    <row r="23" spans="1:44" ht="16.5" thickBot="1">
      <c r="A23" s="29" t="s">
        <v>250</v>
      </c>
      <c r="B23" s="22">
        <f>VLOOKUP($A$4:$A$30,'[5]Anexo V-Resumo Valor 80% '!$A$4:$Q$36,5,)</f>
        <v>713019</v>
      </c>
      <c r="C23" s="22">
        <f>VLOOKUP($A$4:$A$30,'[5]Anexo V-Resumo Valor 80% '!$A$4:$Q$36,6,)</f>
        <v>157137.48799999998</v>
      </c>
      <c r="D23" s="22">
        <f t="shared" si="1"/>
        <v>870156.48800000001</v>
      </c>
      <c r="E23" s="22">
        <f>VLOOKUP($A$4:$A$30,'[5]Anexo V-Resumo Valor 80% '!$A$4:$Q$36,11,)</f>
        <v>52927.455999999998</v>
      </c>
      <c r="F23" s="22">
        <f>VLOOKUP($A$4:$A$30,'[5]Anexo V-Resumo Valor 80% '!$A$4:$Q$36,12,)</f>
        <v>39673.744000000006</v>
      </c>
      <c r="G23" s="22">
        <f t="shared" si="2"/>
        <v>92601.200000000012</v>
      </c>
      <c r="H23" s="22">
        <f>VLOOKUP($A$4:$A$30,'[5]Anexo V-Resumo Valor 80% '!$A$4:$Q$36,15,)</f>
        <v>877269.09</v>
      </c>
      <c r="I23" s="22">
        <f>VLOOKUP($A$4:$A$30,'[5]Anexo V-Resumo Valor 80% '!$A$4:$Q$36,17,)</f>
        <v>81554.3</v>
      </c>
      <c r="J23" s="28">
        <f t="shared" si="0"/>
        <v>1921581.0780000002</v>
      </c>
      <c r="K23" s="62">
        <f>J23-VLOOKUP($A$4:$A$30,'[5]Anexo V-Resumo Valor 80% '!$A$4:$S$36,19,)</f>
        <v>0</v>
      </c>
      <c r="L23" s="22">
        <f>VLOOKUP($A$4:$A$30,'[6]Anexo VI.I-Aporte do FA'!$A$4:$C$33,3,)</f>
        <v>35226.751940680093</v>
      </c>
      <c r="M23" s="22"/>
      <c r="N23" s="22"/>
      <c r="P23" s="22">
        <f>VLOOKUP($A$4:$A$30,'[6]Anexo VII- CSC - SERV.'!$A$4:$D$37,4,)</f>
        <v>151095.43</v>
      </c>
      <c r="Q23" s="22">
        <f>VLOOKUP($A$4:$A$30,'[6]Anexo VII- CSC - SERV.'!$A$4:$F$38,6,)-P23</f>
        <v>18135.485503182223</v>
      </c>
      <c r="R23" s="63">
        <f>VLOOKUP($A$4:$A$30,'[6]Anexo VII- CSC - SERV.'!$A$4:$F$38,6,)-(P23+Q23)</f>
        <v>0</v>
      </c>
      <c r="S23" s="22"/>
      <c r="U23" s="22">
        <f>VLOOKUP($A$4:$A$30,'[6] Anexo VIII-TARIFAS BANCÁRIAS'!$A$3:$D$35,4,)</f>
        <v>7447.4280785060009</v>
      </c>
      <c r="W23" s="26">
        <f>VLOOKUP($A$4:$A$30,'[6]Anexo III- Qde Prof_Empr_RRT'!$A$5:$X$37,3,)</f>
        <v>2816</v>
      </c>
      <c r="X23" s="26">
        <f>VLOOKUP($A$4:$A$30,'[6]Anexo III- Qde Prof_Empr_RRT'!$A$5:$X$37,6,)</f>
        <v>2736</v>
      </c>
      <c r="Y23" s="27">
        <f>VLOOKUP($A$4:$A$30,'[6]Anexo III- Qde Prof_Empr_RRT'!$A$5:$X$37,12,)</f>
        <v>30.701754385964904</v>
      </c>
      <c r="Z23" s="26">
        <f>VLOOKUP($A$4:$A$30,'[6]Anexo III- Qde Prof_Empr_RRT'!$A$5:$X$37,15,)</f>
        <v>316</v>
      </c>
      <c r="AA23" s="27">
        <f>VLOOKUP($A$4:$A$30,'[6]Anexo III- Qde Prof_Empr_RRT'!$A$5:$X$37,21,)</f>
        <v>55.696202531645575</v>
      </c>
      <c r="AB23" s="26">
        <f>VLOOKUP($A$4:$A$30,'[6]Anexo III- Qde Prof_Empr_RRT'!$A$5:$X$37,24,)</f>
        <v>10132</v>
      </c>
      <c r="AD23" s="19">
        <v>0</v>
      </c>
      <c r="AF23" s="19">
        <f>VLOOKUP($A$4:$A$30,'[7]Demonstrativos 2020'!$A$6:$Y$32,25,)</f>
        <v>1125992.78</v>
      </c>
      <c r="AG23" s="19"/>
      <c r="AH23" s="129">
        <v>3560903</v>
      </c>
      <c r="AJ23" s="33" t="s">
        <v>258</v>
      </c>
      <c r="AK23" s="36">
        <f>VLOOKUP($AK$2,'Diretrizes - Resumo'!$A$4:$AB$30,27,)</f>
        <v>52.915451895043731</v>
      </c>
      <c r="AR23" s="25"/>
    </row>
    <row r="24" spans="1:44" ht="16.5" thickBot="1">
      <c r="A24" s="29" t="s">
        <v>249</v>
      </c>
      <c r="B24" s="22">
        <f>VLOOKUP($A$4:$A$30,'[5]Anexo V-Resumo Valor 80% '!$A$4:$Q$36,5,)</f>
        <v>376617.67199999996</v>
      </c>
      <c r="C24" s="22">
        <f>VLOOKUP($A$4:$A$30,'[5]Anexo V-Resumo Valor 80% '!$A$4:$Q$36,6,)</f>
        <v>50792.112000000001</v>
      </c>
      <c r="D24" s="22">
        <f t="shared" si="1"/>
        <v>427409.78399999999</v>
      </c>
      <c r="E24" s="22">
        <f>VLOOKUP($A$4:$A$30,'[5]Anexo V-Resumo Valor 80% '!$A$4:$Q$36,11,)</f>
        <v>41183.200000000004</v>
      </c>
      <c r="F24" s="22">
        <f>VLOOKUP($A$4:$A$30,'[5]Anexo V-Resumo Valor 80% '!$A$4:$Q$36,12,)</f>
        <v>14584.256000000001</v>
      </c>
      <c r="G24" s="22">
        <f t="shared" si="2"/>
        <v>55767.456000000006</v>
      </c>
      <c r="H24" s="22">
        <f>VLOOKUP($A$4:$A$30,'[5]Anexo V-Resumo Valor 80% '!$A$4:$Q$36,15,)</f>
        <v>953030.09</v>
      </c>
      <c r="I24" s="22">
        <f>VLOOKUP($A$4:$A$30,'[5]Anexo V-Resumo Valor 80% '!$A$4:$Q$36,17,)</f>
        <v>64629.33</v>
      </c>
      <c r="J24" s="28">
        <f t="shared" si="0"/>
        <v>1500836.66</v>
      </c>
      <c r="K24" s="62">
        <f>J24-VLOOKUP($A$4:$A$30,'[5]Anexo V-Resumo Valor 80% '!$A$4:$S$36,19,)</f>
        <v>0</v>
      </c>
      <c r="L24" s="22">
        <f>VLOOKUP($A$4:$A$30,'[6]Anexo VI.I-Aporte do FA'!$A$4:$C$33,3,)</f>
        <v>27471.485518262714</v>
      </c>
      <c r="M24" s="22"/>
      <c r="N24" s="22"/>
      <c r="P24" s="22">
        <f>VLOOKUP($A$4:$A$30,'[6]Anexo VII- CSC - SERV.'!$A$4:$D$37,4,)</f>
        <v>117831.35</v>
      </c>
      <c r="Q24" s="22">
        <f>VLOOKUP($A$4:$A$30,'[6]Anexo VII- CSC - SERV.'!$A$4:$F$38,6,)-P24</f>
        <v>13899.250191988889</v>
      </c>
      <c r="R24" s="63">
        <f>VLOOKUP($A$4:$A$30,'[6]Anexo VII- CSC - SERV.'!$A$4:$F$38,6,)-(P24+Q24)</f>
        <v>0</v>
      </c>
      <c r="S24" s="22"/>
      <c r="U24" s="22">
        <f>'[6] Anexo VIII-TARIFAS BANCÁRIAS'!$D$7</f>
        <v>5793.1311791340013</v>
      </c>
      <c r="W24" s="26">
        <f>VLOOKUP($A$4:$A$30,'[6]Anexo III- Qde Prof_Empr_RRT'!$A$5:$X$37,3,)</f>
        <v>1461.8</v>
      </c>
      <c r="X24" s="26">
        <f>VLOOKUP($A$4:$A$30,'[6]Anexo III- Qde Prof_Empr_RRT'!$A$5:$X$37,6,)</f>
        <v>1442.8</v>
      </c>
      <c r="Y24" s="27">
        <f>VLOOKUP($A$4:$A$30,'[6]Anexo III- Qde Prof_Empr_RRT'!$A$5:$X$37,12,)</f>
        <v>28.611034100360413</v>
      </c>
      <c r="Z24" s="26">
        <f>VLOOKUP($A$4:$A$30,'[6]Anexo III- Qde Prof_Empr_RRT'!$A$5:$X$37,15,)</f>
        <v>241</v>
      </c>
      <c r="AA24" s="27">
        <f>VLOOKUP($A$4:$A$30,'[6]Anexo III- Qde Prof_Empr_RRT'!$A$5:$X$37,21,)</f>
        <v>54.771784232365142</v>
      </c>
      <c r="AB24" s="26">
        <f>VLOOKUP($A$4:$A$30,'[6]Anexo III- Qde Prof_Empr_RRT'!$A$5:$X$37,24,)</f>
        <v>11007</v>
      </c>
      <c r="AD24" s="19">
        <v>0</v>
      </c>
      <c r="AF24" s="19">
        <f>VLOOKUP($A$4:$A$30,'[7]Demonstrativos 2020'!$A$6:$Y$32,25,)</f>
        <v>1207427.8900000001</v>
      </c>
      <c r="AG24" s="19"/>
      <c r="AH24" s="129">
        <v>1815278</v>
      </c>
      <c r="AJ24" s="86" t="s">
        <v>256</v>
      </c>
      <c r="AK24" s="32">
        <f>VLOOKUP($AK$2,'Diretrizes - Resumo'!$A$4:$AB$30,28,)</f>
        <v>21491</v>
      </c>
      <c r="AR24" s="25"/>
    </row>
    <row r="25" spans="1:44" ht="16.5" thickBot="1">
      <c r="A25" s="29" t="s">
        <v>248</v>
      </c>
      <c r="B25" s="22">
        <f>VLOOKUP($A$4:$A$30,'[5]Anexo V-Resumo Valor 80% '!$A$4:$Q$36,5,)</f>
        <v>58052.096000000012</v>
      </c>
      <c r="C25" s="22">
        <f>VLOOKUP($A$4:$A$30,'[5]Anexo V-Resumo Valor 80% '!$A$4:$Q$36,6,)</f>
        <v>10597.968000000001</v>
      </c>
      <c r="D25" s="22">
        <f t="shared" si="1"/>
        <v>68650.064000000013</v>
      </c>
      <c r="E25" s="22">
        <f>VLOOKUP($A$4:$A$30,'[5]Anexo V-Resumo Valor 80% '!$A$4:$Q$36,11,)</f>
        <v>8061.8640000000014</v>
      </c>
      <c r="F25" s="22">
        <f>VLOOKUP($A$4:$A$30,'[5]Anexo V-Resumo Valor 80% '!$A$4:$Q$36,12,)</f>
        <v>4434.5600000000004</v>
      </c>
      <c r="G25" s="22">
        <f t="shared" si="2"/>
        <v>12496.424000000003</v>
      </c>
      <c r="H25" s="22">
        <f>VLOOKUP($A$4:$A$30,'[5]Anexo V-Resumo Valor 80% '!$A$4:$Q$36,15,)</f>
        <v>109875.1</v>
      </c>
      <c r="I25" s="22">
        <f>VLOOKUP($A$4:$A$30,'[5]Anexo V-Resumo Valor 80% '!$A$4:$Q$36,17,)</f>
        <v>7640.86</v>
      </c>
      <c r="J25" s="28">
        <f t="shared" si="0"/>
        <v>198662.44800000003</v>
      </c>
      <c r="K25" s="62">
        <f>J25-VLOOKUP($A$4:$A$30,'[5]Anexo V-Resumo Valor 80% '!$A$4:$S$36,19,)</f>
        <v>0</v>
      </c>
      <c r="L25" s="22">
        <f>VLOOKUP($A$4:$A$30,'[6]Anexo VI.I-Aporte do FA'!$A$4:$C$33,3,)</f>
        <v>3667.0231318440547</v>
      </c>
      <c r="M25" s="22">
        <f>VLOOKUP($A$4:$A$30,'[6]Anexo VI-Repasse Fundo de Apoio'!$A$4:$G$16,7,)</f>
        <v>17640</v>
      </c>
      <c r="N25" s="22">
        <f>VLOOKUP($A$4:$A$30,'[6]Anexo VI-Repasse Fundo de Apoio'!$A$4:$H$16,8,)</f>
        <v>1027072.3434838187</v>
      </c>
      <c r="P25" s="22">
        <f>VLOOKUP($A$4:$A$30,'[6]Anexo VII- CSC - SERV.'!$A$4:$D$37,4,)</f>
        <v>15728.68</v>
      </c>
      <c r="Q25" s="22">
        <f>VLOOKUP($A$4:$A$30,'[6]Anexo VII- CSC - SERV.'!$A$4:$F$38,6,)-P25</f>
        <v>1935.0334838186973</v>
      </c>
      <c r="R25" s="63">
        <f>VLOOKUP($A$4:$A$30,'[6]Anexo VII- CSC - SERV.'!$A$4:$F$38,6,)-(P25+Q25)</f>
        <v>0</v>
      </c>
      <c r="S25" s="22"/>
      <c r="U25" s="22">
        <f>VLOOKUP($A$4:$A$30,'[6] Anexo VIII-TARIFAS BANCÁRIAS'!$A$3:$D$35,4,)</f>
        <v>735.73557525000024</v>
      </c>
      <c r="W25" s="26">
        <f>VLOOKUP($A$4:$A$30,'[6]Anexo III- Qde Prof_Empr_RRT'!$A$5:$X$37,3,)</f>
        <v>250</v>
      </c>
      <c r="X25" s="26">
        <f>VLOOKUP($A$4:$A$30,'[6]Anexo III- Qde Prof_Empr_RRT'!$A$5:$X$37,6,)</f>
        <v>241</v>
      </c>
      <c r="Y25" s="27">
        <f>VLOOKUP($A$4:$A$30,'[6]Anexo III- Qde Prof_Empr_RRT'!$A$5:$X$37,12,)</f>
        <v>35.269709543568467</v>
      </c>
      <c r="Z25" s="26">
        <f>VLOOKUP($A$4:$A$30,'[6]Anexo III- Qde Prof_Empr_RRT'!$A$5:$X$37,15,)</f>
        <v>64</v>
      </c>
      <c r="AA25" s="27">
        <f>VLOOKUP($A$4:$A$30,'[6]Anexo III- Qde Prof_Empr_RRT'!$A$5:$X$37,21,)</f>
        <v>65.625</v>
      </c>
      <c r="AB25" s="26">
        <f>VLOOKUP($A$4:$A$30,'[6]Anexo III- Qde Prof_Empr_RRT'!$A$5:$X$37,24,)</f>
        <v>1269</v>
      </c>
      <c r="AD25" s="19">
        <v>0</v>
      </c>
      <c r="AF25" s="19">
        <f>VLOOKUP($A$4:$A$30,'[7]Demonstrativos 2020'!$A$6:$Y$32,25,)</f>
        <v>245329.86999999997</v>
      </c>
      <c r="AG25" s="19"/>
      <c r="AH25" s="129">
        <v>652713</v>
      </c>
      <c r="AR25" s="25"/>
    </row>
    <row r="26" spans="1:44" ht="16.5" thickBot="1">
      <c r="A26" s="29" t="s">
        <v>247</v>
      </c>
      <c r="B26" s="22">
        <f>VLOOKUP($A$4:$A$30,'[5]Anexo V-Resumo Valor 80% '!$A$4:$Q$36,5,)</f>
        <v>4734720.0959999999</v>
      </c>
      <c r="C26" s="22">
        <f>VLOOKUP($A$4:$A$30,'[5]Anexo V-Resumo Valor 80% '!$A$4:$Q$36,6,)</f>
        <v>674682.09600000002</v>
      </c>
      <c r="D26" s="22">
        <f t="shared" si="1"/>
        <v>5409402.1919999998</v>
      </c>
      <c r="E26" s="22">
        <f>VLOOKUP($A$4:$A$30,'[5]Anexo V-Resumo Valor 80% '!$A$4:$Q$36,11,)</f>
        <v>608680.91200000001</v>
      </c>
      <c r="F26" s="22">
        <f>VLOOKUP($A$4:$A$30,'[5]Anexo V-Resumo Valor 80% '!$A$4:$Q$36,12,)</f>
        <v>201265.52800000002</v>
      </c>
      <c r="G26" s="22">
        <f t="shared" si="2"/>
        <v>809946.44000000006</v>
      </c>
      <c r="H26" s="22">
        <f>VLOOKUP($A$4:$A$30,'[5]Anexo V-Resumo Valor 80% '!$A$4:$Q$36,15,)</f>
        <v>8176300.29</v>
      </c>
      <c r="I26" s="22">
        <f>VLOOKUP($A$4:$A$30,'[5]Anexo V-Resumo Valor 80% '!$A$4:$Q$36,17,)</f>
        <v>575825.96</v>
      </c>
      <c r="J26" s="28">
        <f t="shared" si="0"/>
        <v>14971474.881999999</v>
      </c>
      <c r="K26" s="62">
        <f>J26-VLOOKUP($A$4:$A$30,'[5]Anexo V-Resumo Valor 80% '!$A$4:$S$36,19,)</f>
        <v>0</v>
      </c>
      <c r="L26" s="22">
        <f>VLOOKUP($A$4:$A$30,'[6]Anexo VI.I-Aporte do FA'!$A$4:$C$33,3,)</f>
        <v>274444.30773230823</v>
      </c>
      <c r="M26" s="22"/>
      <c r="N26" s="22"/>
      <c r="P26" s="22">
        <f>VLOOKUP($A$4:$A$30,'[6]Anexo VII- CSC - SERV.'!$A$4:$D$37,4,)</f>
        <v>1177153.08</v>
      </c>
      <c r="Q26" s="22">
        <f>VLOOKUP($A$4:$A$30,'[6]Anexo VII- CSC - SERV.'!$A$4:$F$38,6,)-P26</f>
        <v>140403.8422811334</v>
      </c>
      <c r="R26" s="63">
        <f>VLOOKUP($A$4:$A$30,'[6]Anexo VII- CSC - SERV.'!$A$4:$F$38,6,)-(P26+Q26)</f>
        <v>0</v>
      </c>
      <c r="S26" s="22"/>
      <c r="U26" s="22">
        <f>VLOOKUP($A$4:$A$30,'[6] Anexo VIII-TARIFAS BANCÁRIAS'!$A$3:$D$35,4,)</f>
        <v>66194.068942066035</v>
      </c>
      <c r="W26" s="26">
        <f>VLOOKUP($A$4:$A$30,'[6]Anexo III- Qde Prof_Empr_RRT'!$A$5:$X$37,3,)</f>
        <v>18041</v>
      </c>
      <c r="X26" s="26">
        <f>VLOOKUP($A$4:$A$30,'[6]Anexo III- Qde Prof_Empr_RRT'!$A$5:$X$37,6,)</f>
        <v>16889</v>
      </c>
      <c r="Y26" s="27">
        <f>VLOOKUP($A$4:$A$30,'[6]Anexo III- Qde Prof_Empr_RRT'!$A$5:$X$37,12,)</f>
        <v>24.400497365148908</v>
      </c>
      <c r="Z26" s="26">
        <f>VLOOKUP($A$4:$A$30,'[6]Anexo III- Qde Prof_Empr_RRT'!$A$5:$X$37,15,)</f>
        <v>2927</v>
      </c>
      <c r="AA26" s="27">
        <f>VLOOKUP($A$4:$A$30,'[6]Anexo III- Qde Prof_Empr_RRT'!$A$5:$X$37,21,)</f>
        <v>44.994875298940897</v>
      </c>
      <c r="AB26" s="26">
        <f>VLOOKUP($A$4:$A$30,'[6]Anexo III- Qde Prof_Empr_RRT'!$A$5:$X$37,24,)</f>
        <v>94432</v>
      </c>
      <c r="AD26" s="19">
        <v>0</v>
      </c>
      <c r="AF26" s="19">
        <f>VLOOKUP($A$4:$A$30,'[7]Demonstrativos 2020'!$A$6:$Y$32,25,)</f>
        <v>18607318.912999999</v>
      </c>
      <c r="AG26" s="19"/>
      <c r="AH26" s="129">
        <v>11466630</v>
      </c>
      <c r="AJ26" s="355" t="s">
        <v>327</v>
      </c>
      <c r="AK26" s="356"/>
      <c r="AR26" s="25"/>
    </row>
    <row r="27" spans="1:44" ht="16.5" thickBot="1">
      <c r="A27" s="29" t="s">
        <v>246</v>
      </c>
      <c r="B27" s="22">
        <f>VLOOKUP($A$4:$A$30,'[5]Anexo V-Resumo Valor 80% '!$A$4:$Q$36,5,)</f>
        <v>3476552.3760000002</v>
      </c>
      <c r="C27" s="22">
        <f>VLOOKUP($A$4:$A$30,'[5]Anexo V-Resumo Valor 80% '!$A$4:$Q$36,6,)</f>
        <v>455971.64800000004</v>
      </c>
      <c r="D27" s="22">
        <f t="shared" si="1"/>
        <v>3932524.0240000002</v>
      </c>
      <c r="E27" s="22">
        <f>VLOOKUP($A$4:$A$30,'[5]Anexo V-Resumo Valor 80% '!$A$4:$Q$36,11,)</f>
        <v>386045.13599999994</v>
      </c>
      <c r="F27" s="22">
        <f>VLOOKUP($A$4:$A$30,'[5]Anexo V-Resumo Valor 80% '!$A$4:$Q$36,12,)</f>
        <v>92983.784</v>
      </c>
      <c r="G27" s="22">
        <f t="shared" si="2"/>
        <v>479028.91999999993</v>
      </c>
      <c r="H27" s="22">
        <f>VLOOKUP($A$4:$A$30,'[5]Anexo V-Resumo Valor 80% '!$A$4:$Q$36,15,)</f>
        <v>5290282.4000000004</v>
      </c>
      <c r="I27" s="22">
        <f>VLOOKUP($A$4:$A$30,'[5]Anexo V-Resumo Valor 80% '!$A$4:$Q$36,17,)</f>
        <v>291055.06</v>
      </c>
      <c r="J27" s="28">
        <f t="shared" si="0"/>
        <v>9992890.4039999992</v>
      </c>
      <c r="K27" s="62">
        <f>J27-VLOOKUP($A$4:$A$30,'[5]Anexo V-Resumo Valor 80% '!$A$4:$S$36,19,)</f>
        <v>0</v>
      </c>
      <c r="L27" s="22">
        <f>VLOOKUP($A$4:$A$30,'[6]Anexo VI.I-Aporte do FA'!$A$4:$C$33,3,)</f>
        <v>182436.80267111809</v>
      </c>
      <c r="M27" s="22"/>
      <c r="N27" s="22"/>
      <c r="P27" s="22">
        <f>VLOOKUP($A$4:$A$30,'[6]Anexo VII- CSC - SERV.'!$A$4:$D$37,4,)</f>
        <v>782512.29</v>
      </c>
      <c r="Q27" s="22">
        <f>VLOOKUP($A$4:$A$30,'[6]Anexo VII- CSC - SERV.'!$A$4:$F$38,6,)-P27</f>
        <v>93809.697409305722</v>
      </c>
      <c r="R27" s="63">
        <f>VLOOKUP($A$4:$A$30,'[6]Anexo VII- CSC - SERV.'!$A$4:$F$38,6,)-(P27+Q27)</f>
        <v>0</v>
      </c>
      <c r="S27" s="22"/>
      <c r="U27" s="22">
        <f>VLOOKUP($A$4:$A$30,'[6] Anexo VIII-TARIFAS BANCÁRIAS'!$A$3:$D$35,4,)</f>
        <v>41160.619951984001</v>
      </c>
      <c r="W27" s="26">
        <f>VLOOKUP($A$4:$A$30,'[6]Anexo III- Qde Prof_Empr_RRT'!$A$5:$X$37,3,)</f>
        <v>11914</v>
      </c>
      <c r="X27" s="26">
        <f>VLOOKUP($A$4:$A$30,'[6]Anexo III- Qde Prof_Empr_RRT'!$A$5:$X$37,6,)</f>
        <v>11626</v>
      </c>
      <c r="Y27" s="27">
        <f>VLOOKUP($A$4:$A$30,'[6]Anexo III- Qde Prof_Empr_RRT'!$A$5:$X$37,12,)</f>
        <v>21.546533631515558</v>
      </c>
      <c r="Z27" s="26">
        <f>VLOOKUP($A$4:$A$30,'[6]Anexo III- Qde Prof_Empr_RRT'!$A$5:$X$37,15,)</f>
        <v>1905</v>
      </c>
      <c r="AA27" s="27">
        <f>VLOOKUP($A$4:$A$30,'[6]Anexo III- Qde Prof_Empr_RRT'!$A$5:$X$37,21,)</f>
        <v>46.351706036745412</v>
      </c>
      <c r="AB27" s="26">
        <f>VLOOKUP($A$4:$A$30,'[6]Anexo III- Qde Prof_Empr_RRT'!$A$5:$X$37,24,)</f>
        <v>61100</v>
      </c>
      <c r="AD27" s="19">
        <v>0</v>
      </c>
      <c r="AF27" s="19">
        <f>VLOOKUP($A$4:$A$30,'[7]Demonstrativos 2020'!$A$6:$Y$32,25,)</f>
        <v>8692538.4800000004</v>
      </c>
      <c r="AG27" s="19"/>
      <c r="AH27" s="129">
        <v>7338473</v>
      </c>
      <c r="AJ27" s="40" t="s">
        <v>328</v>
      </c>
      <c r="AK27" s="32">
        <f>VLOOKUP($AK$2,A4:AH30,34,)</f>
        <v>2839188</v>
      </c>
      <c r="AR27" s="25"/>
    </row>
    <row r="28" spans="1:44" s="30" customFormat="1" ht="16.5" thickBot="1">
      <c r="A28" s="29" t="s">
        <v>245</v>
      </c>
      <c r="B28" s="22">
        <f>VLOOKUP($A$4:$A$30,'[5]Anexo V-Resumo Valor 80% '!$A$4:$Q$36,5,)</f>
        <v>435012.92799999996</v>
      </c>
      <c r="C28" s="22">
        <f>VLOOKUP($A$4:$A$30,'[5]Anexo V-Resumo Valor 80% '!$A$4:$Q$36,6,)</f>
        <v>67014.960000000006</v>
      </c>
      <c r="D28" s="22">
        <f t="shared" si="1"/>
        <v>502027.88799999998</v>
      </c>
      <c r="E28" s="22">
        <f>VLOOKUP($A$4:$A$30,'[5]Anexo V-Resumo Valor 80% '!$A$4:$Q$36,11,)</f>
        <v>38758.576000000001</v>
      </c>
      <c r="F28" s="22">
        <f>VLOOKUP($A$4:$A$30,'[5]Anexo V-Resumo Valor 80% '!$A$4:$Q$36,12,)</f>
        <v>12640.256000000001</v>
      </c>
      <c r="G28" s="22">
        <f t="shared" si="2"/>
        <v>51398.832000000002</v>
      </c>
      <c r="H28" s="22">
        <f>VLOOKUP($A$4:$A$30,'[5]Anexo V-Resumo Valor 80% '!$A$4:$Q$36,15,)</f>
        <v>585134.67000000004</v>
      </c>
      <c r="I28" s="22">
        <f>VLOOKUP($A$4:$A$30,'[5]Anexo V-Resumo Valor 80% '!$A$4:$Q$36,17,)</f>
        <v>49948.9</v>
      </c>
      <c r="J28" s="28">
        <f t="shared" si="0"/>
        <v>1188510.29</v>
      </c>
      <c r="K28" s="62">
        <f>J28-VLOOKUP($A$4:$A$30,'[5]Anexo V-Resumo Valor 80% '!$A$4:$S$36,19,)</f>
        <v>0</v>
      </c>
      <c r="L28" s="22">
        <f>VLOOKUP($A$4:$A$30,'[6]Anexo VI.I-Aporte do FA'!$A$4:$C$33,3,)</f>
        <v>21682.328047667306</v>
      </c>
      <c r="M28" s="22">
        <f>VLOOKUP($A$4:$A$30,'[6]Anexo VI-Repasse Fundo de Apoio'!$A$4:$G$16,7,)</f>
        <v>14440</v>
      </c>
      <c r="N28" s="22">
        <f>VLOOKUP($A$4:$A$30,'[6]Anexo VI-Repasse Fundo de Apoio'!$A$4:$H$16,8,)</f>
        <v>172875.39347385807</v>
      </c>
      <c r="O28" s="20"/>
      <c r="P28" s="22">
        <f>VLOOKUP($A$4:$A$30,'[6]Anexo VII- CSC - SERV.'!$A$4:$D$37,4,)</f>
        <v>93000.36</v>
      </c>
      <c r="Q28" s="22">
        <f>VLOOKUP($A$4:$A$30,'[6]Anexo VII- CSC - SERV.'!$A$4:$F$38,6,)-P28</f>
        <v>11151.627473858112</v>
      </c>
      <c r="R28" s="63">
        <f>VLOOKUP($A$4:$A$30,'[6]Anexo VII- CSC - SERV.'!$A$4:$F$38,6,)-(P28+Q28)</f>
        <v>0</v>
      </c>
      <c r="S28" s="22">
        <f>VLOOKUP($A$4:$A$30,'[6]Anexo VII.III- SISCAF'!$A$10:$C$28,3,)</f>
        <v>8095.1841845333583</v>
      </c>
      <c r="T28" s="19"/>
      <c r="U28" s="22">
        <f>VLOOKUP($A$4:$A$30,'[6] Anexo VIII-TARIFAS BANCÁRIAS'!$A$3:$D$35,4,)</f>
        <v>4426.7815768279997</v>
      </c>
      <c r="V28" s="19"/>
      <c r="W28" s="26">
        <f>VLOOKUP($A$4:$A$30,'[6]Anexo III- Qde Prof_Empr_RRT'!$A$5:$X$37,3,)</f>
        <v>1633</v>
      </c>
      <c r="X28" s="26">
        <f>VLOOKUP($A$4:$A$30,'[6]Anexo III- Qde Prof_Empr_RRT'!$A$5:$X$37,6,)</f>
        <v>1599</v>
      </c>
      <c r="Y28" s="27">
        <f>VLOOKUP($A$4:$A$30,'[6]Anexo III- Qde Prof_Empr_RRT'!$A$5:$X$37,12,)</f>
        <v>28.642901813633529</v>
      </c>
      <c r="Z28" s="26">
        <f>VLOOKUP($A$4:$A$30,'[6]Anexo III- Qde Prof_Empr_RRT'!$A$5:$X$37,15,)</f>
        <v>172</v>
      </c>
      <c r="AA28" s="27">
        <f>VLOOKUP($A$4:$A$30,'[6]Anexo III- Qde Prof_Empr_RRT'!$A$5:$X$37,21,)</f>
        <v>40.697674418604649</v>
      </c>
      <c r="AB28" s="26">
        <f>VLOOKUP($A$4:$A$30,'[6]Anexo III- Qde Prof_Empr_RRT'!$A$5:$X$37,24,)</f>
        <v>6758</v>
      </c>
      <c r="AC28" s="2"/>
      <c r="AD28" s="19">
        <v>0</v>
      </c>
      <c r="AE28" s="2"/>
      <c r="AF28" s="19">
        <f>VLOOKUP($A$4:$A$30,'[7]Demonstrativos 2020'!$A$6:$Y$32,25,)</f>
        <v>778556.55</v>
      </c>
      <c r="AG28" s="19"/>
      <c r="AH28" s="129">
        <v>2338474</v>
      </c>
      <c r="AM28" s="4"/>
      <c r="AR28" s="25"/>
    </row>
    <row r="29" spans="1:44" ht="16.5" thickBot="1">
      <c r="A29" s="29" t="s">
        <v>244</v>
      </c>
      <c r="B29" s="22">
        <f>VLOOKUP($A$4:$A$30,'[5]Anexo V-Resumo Valor 80% '!$A$4:$Q$36,5,)</f>
        <v>17642934.056000002</v>
      </c>
      <c r="C29" s="22">
        <f>VLOOKUP($A$4:$A$30,'[5]Anexo V-Resumo Valor 80% '!$A$4:$Q$36,6,)</f>
        <v>3147567.4000000004</v>
      </c>
      <c r="D29" s="22">
        <f t="shared" si="1"/>
        <v>20790501.456</v>
      </c>
      <c r="E29" s="22">
        <f>VLOOKUP($A$4:$A$30,'[5]Anexo V-Resumo Valor 80% '!$A$4:$Q$36,11,)</f>
        <v>1729808.0079999999</v>
      </c>
      <c r="F29" s="22">
        <f>VLOOKUP($A$4:$A$30,'[5]Anexo V-Resumo Valor 80% '!$A$4:$Q$36,12,)</f>
        <v>422009.97600000002</v>
      </c>
      <c r="G29" s="22">
        <f t="shared" si="2"/>
        <v>2151817.9840000002</v>
      </c>
      <c r="H29" s="22">
        <f>VLOOKUP($A$4:$A$30,'[5]Anexo V-Resumo Valor 80% '!$A$4:$Q$36,15,)</f>
        <v>30198334.600000001</v>
      </c>
      <c r="I29" s="22">
        <f>VLOOKUP($A$4:$A$30,'[5]Anexo V-Resumo Valor 80% '!$A$4:$Q$36,17,)</f>
        <v>1700500.93</v>
      </c>
      <c r="J29" s="28">
        <f t="shared" si="0"/>
        <v>54841154.969999999</v>
      </c>
      <c r="K29" s="62">
        <f>J29-VLOOKUP($A$4:$A$30,'[5]Anexo V-Resumo Valor 80% '!$A$4:$S$36,19,)</f>
        <v>0</v>
      </c>
      <c r="L29" s="22">
        <f>VLOOKUP($A$4:$A$30,'[6]Anexo VI.I-Aporte do FA'!$A$4:$C$33,3,)</f>
        <v>997466.6695633902</v>
      </c>
      <c r="M29" s="22"/>
      <c r="N29" s="22"/>
      <c r="P29" s="22">
        <f>VLOOKUP($A$4:$A$30,'[6]Anexo VII- CSC - SERV.'!$A$4:$D$37,4,)</f>
        <v>4278357.87</v>
      </c>
      <c r="Q29" s="22">
        <f>VLOOKUP($A$4:$A$30,'[6]Anexo VII- CSC - SERV.'!$A$4:$F$38,6,)-P29</f>
        <v>535085.82804265618</v>
      </c>
      <c r="R29" s="63">
        <f>VLOOKUP($A$4:$A$30,'[6]Anexo VII- CSC - SERV.'!$A$4:$F$38,6,)-(P29+Q29)</f>
        <v>0</v>
      </c>
      <c r="S29" s="22"/>
      <c r="U29" s="22">
        <f>VLOOKUP($A$4:$A$30,'[6] Anexo VIII-TARIFAS BANCÁRIAS'!$A$3:$D$35,4,)</f>
        <v>194251.69917792606</v>
      </c>
      <c r="W29" s="26">
        <f>VLOOKUP($A$4:$A$30,'[6]Anexo III- Qde Prof_Empr_RRT'!$A$5:$X$37,3,)</f>
        <v>67388</v>
      </c>
      <c r="X29" s="26">
        <f>VLOOKUP($A$4:$A$30,'[6]Anexo III- Qde Prof_Empr_RRT'!$A$5:$X$37,6,)</f>
        <v>63009</v>
      </c>
      <c r="Y29" s="27">
        <f>VLOOKUP($A$4:$A$30,'[6]Anexo III- Qde Prof_Empr_RRT'!$A$5:$X$37,12,)</f>
        <v>25.999460394546816</v>
      </c>
      <c r="Z29" s="26">
        <f>VLOOKUP($A$4:$A$30,'[6]Anexo III- Qde Prof_Empr_RRT'!$A$5:$X$37,15,)</f>
        <v>8228</v>
      </c>
      <c r="AA29" s="27">
        <f>VLOOKUP($A$4:$A$30,'[6]Anexo III- Qde Prof_Empr_RRT'!$A$5:$X$37,21,)</f>
        <v>44.385026737967912</v>
      </c>
      <c r="AB29" s="26">
        <f>VLOOKUP($A$4:$A$30,'[6]Anexo III- Qde Prof_Empr_RRT'!$A$5:$X$37,24,)</f>
        <v>348775</v>
      </c>
      <c r="AD29" s="19">
        <v>0</v>
      </c>
      <c r="AF29" s="19">
        <f>VLOOKUP($A$4:$A$30,'[7]Demonstrativos 2020'!$A$6:$Y$32,25,)</f>
        <v>38768808.050000004</v>
      </c>
      <c r="AG29" s="19"/>
      <c r="AH29" s="129">
        <v>46649132</v>
      </c>
      <c r="AR29" s="25"/>
    </row>
    <row r="30" spans="1:44" ht="16.5" thickBot="1">
      <c r="A30" s="29" t="s">
        <v>243</v>
      </c>
      <c r="B30" s="22">
        <f>VLOOKUP($A$4:$A$30,'[5]Anexo V-Resumo Valor 80% '!$A$4:$Q$36,5,)</f>
        <v>233109.96000000008</v>
      </c>
      <c r="C30" s="22">
        <f>VLOOKUP($A$4:$A$30,'[5]Anexo V-Resumo Valor 80% '!$A$4:$Q$36,6,)</f>
        <v>33368.248</v>
      </c>
      <c r="D30" s="22">
        <f t="shared" si="1"/>
        <v>266478.2080000001</v>
      </c>
      <c r="E30" s="22">
        <f>VLOOKUP($A$4:$A$30,'[5]Anexo V-Resumo Valor 80% '!$A$4:$Q$36,11,)</f>
        <v>29739.488000000001</v>
      </c>
      <c r="F30" s="22">
        <f>VLOOKUP($A$4:$A$30,'[5]Anexo V-Resumo Valor 80% '!$A$4:$Q$36,12,)</f>
        <v>15518.023999999999</v>
      </c>
      <c r="G30" s="22">
        <f t="shared" si="2"/>
        <v>45257.512000000002</v>
      </c>
      <c r="H30" s="22">
        <f>VLOOKUP($A$4:$A$30,'[5]Anexo V-Resumo Valor 80% '!$A$4:$Q$36,15,)</f>
        <v>478376.6</v>
      </c>
      <c r="I30" s="22">
        <f>VLOOKUP($A$4:$A$30,'[5]Anexo V-Resumo Valor 80% '!$A$4:$Q$36,17,)</f>
        <v>44505.71</v>
      </c>
      <c r="J30" s="28">
        <f t="shared" si="0"/>
        <v>834618.03000000014</v>
      </c>
      <c r="K30" s="62">
        <f>J30-VLOOKUP($A$4:$A$30,'[5]Anexo V-Resumo Valor 80% '!$A$4:$S$36,19,)</f>
        <v>0</v>
      </c>
      <c r="L30" s="22">
        <f>VLOOKUP($A$4:$A$30,'[6]Anexo VI.I-Aporte do FA'!$A$4:$C$33,3,)</f>
        <v>15389.346166549039</v>
      </c>
      <c r="M30" s="22">
        <f>VLOOKUP($A$4:$A$30,'[6]Anexo VI-Repasse Fundo de Apoio'!$A$4:$G$16,7,)</f>
        <v>12440</v>
      </c>
      <c r="N30" s="22">
        <f>VLOOKUP($A$4:$A$30,'[6]Anexo VI-Repasse Fundo de Apoio'!$A$4:$H$16,8,)</f>
        <v>435878.42532100301</v>
      </c>
      <c r="P30" s="22">
        <f>VLOOKUP($A$4:$A$30,'[6]Anexo VII- CSC - SERV.'!$A$4:$D$37,4,)</f>
        <v>66008.350000000006</v>
      </c>
      <c r="Q30" s="22">
        <f>VLOOKUP($A$4:$A$30,'[6]Anexo VII- CSC - SERV.'!$A$4:$F$38,6,)-P30</f>
        <v>8007.9933210030576</v>
      </c>
      <c r="R30" s="63">
        <f>VLOOKUP($A$4:$A$30,'[6]Anexo VII- CSC - SERV.'!$A$4:$F$38,6,)-(P30+Q30)</f>
        <v>0</v>
      </c>
      <c r="S30" s="22">
        <f>VLOOKUP($A$4:$A$30,'[6]Anexo VII.III- SISCAF'!$A$10:$C$28,3,)</f>
        <v>5193.9456658119079</v>
      </c>
      <c r="U30" s="22">
        <f>VLOOKUP($A$4:$A$30,'[6] Anexo VIII-TARIFAS BANCÁRIAS'!$A$3:$D$35,4,)</f>
        <v>3341.2706063620008</v>
      </c>
      <c r="W30" s="26">
        <f>VLOOKUP($A$4:$A$30,'[6]Anexo III- Qde Prof_Empr_RRT'!$A$5:$X$37,3,)</f>
        <v>873</v>
      </c>
      <c r="X30" s="26">
        <f>VLOOKUP($A$4:$A$30,'[6]Anexo III- Qde Prof_Empr_RRT'!$A$5:$X$37,6,)</f>
        <v>854</v>
      </c>
      <c r="Y30" s="27">
        <f>VLOOKUP($A$4:$A$30,'[6]Anexo III- Qde Prof_Empr_RRT'!$A$5:$X$37,12,)</f>
        <v>27.868852459016395</v>
      </c>
      <c r="Z30" s="26">
        <f>VLOOKUP($A$4:$A$30,'[6]Anexo III- Qde Prof_Empr_RRT'!$A$5:$X$37,15,)</f>
        <v>213</v>
      </c>
      <c r="AA30" s="27">
        <f>VLOOKUP($A$4:$A$30,'[6]Anexo III- Qde Prof_Empr_RRT'!$A$5:$X$37,21,)</f>
        <v>63.380281690140841</v>
      </c>
      <c r="AB30" s="26">
        <f>VLOOKUP($A$4:$A$30,'[6]Anexo III- Qde Prof_Empr_RRT'!$A$5:$X$37,24,)</f>
        <v>5525</v>
      </c>
      <c r="AD30" s="19">
        <v>0</v>
      </c>
      <c r="AF30" s="19">
        <f>VLOOKUP($A$4:$A$30,'[7]Demonstrativos 2020'!$A$6:$Y$32,25,)</f>
        <v>863875.25</v>
      </c>
      <c r="AG30" s="19"/>
      <c r="AH30" s="129">
        <v>1607363</v>
      </c>
      <c r="AR30" s="25"/>
    </row>
    <row r="31" spans="1:44">
      <c r="P31" s="24"/>
      <c r="Q31" s="24"/>
    </row>
    <row r="32" spans="1:44">
      <c r="A32" s="23" t="s">
        <v>325</v>
      </c>
      <c r="B32" s="26">
        <v>2</v>
      </c>
      <c r="C32" s="26">
        <f>B32+1</f>
        <v>3</v>
      </c>
      <c r="D32" s="26">
        <f t="shared" ref="D32:AH32" si="3">C32+1</f>
        <v>4</v>
      </c>
      <c r="E32" s="26">
        <f t="shared" si="3"/>
        <v>5</v>
      </c>
      <c r="F32" s="26">
        <f t="shared" si="3"/>
        <v>6</v>
      </c>
      <c r="G32" s="26">
        <f t="shared" si="3"/>
        <v>7</v>
      </c>
      <c r="H32" s="26">
        <f t="shared" si="3"/>
        <v>8</v>
      </c>
      <c r="I32" s="26">
        <f t="shared" si="3"/>
        <v>9</v>
      </c>
      <c r="J32" s="26">
        <f t="shared" si="3"/>
        <v>10</v>
      </c>
      <c r="K32" s="26">
        <f t="shared" si="3"/>
        <v>11</v>
      </c>
      <c r="L32" s="26">
        <f t="shared" si="3"/>
        <v>12</v>
      </c>
      <c r="M32" s="26">
        <f t="shared" si="3"/>
        <v>13</v>
      </c>
      <c r="N32" s="26">
        <f t="shared" si="3"/>
        <v>14</v>
      </c>
      <c r="O32" s="26">
        <f t="shared" si="3"/>
        <v>15</v>
      </c>
      <c r="P32" s="26">
        <f t="shared" si="3"/>
        <v>16</v>
      </c>
      <c r="Q32" s="26">
        <f t="shared" si="3"/>
        <v>17</v>
      </c>
      <c r="R32" s="26">
        <f t="shared" si="3"/>
        <v>18</v>
      </c>
      <c r="S32" s="26">
        <f t="shared" si="3"/>
        <v>19</v>
      </c>
      <c r="T32" s="26">
        <f t="shared" si="3"/>
        <v>20</v>
      </c>
      <c r="U32" s="26">
        <f t="shared" si="3"/>
        <v>21</v>
      </c>
      <c r="V32" s="26">
        <f t="shared" si="3"/>
        <v>22</v>
      </c>
      <c r="W32" s="26">
        <f t="shared" si="3"/>
        <v>23</v>
      </c>
      <c r="X32" s="26">
        <f t="shared" si="3"/>
        <v>24</v>
      </c>
      <c r="Y32" s="26">
        <f t="shared" si="3"/>
        <v>25</v>
      </c>
      <c r="Z32" s="26">
        <f t="shared" si="3"/>
        <v>26</v>
      </c>
      <c r="AA32" s="26">
        <f t="shared" si="3"/>
        <v>27</v>
      </c>
      <c r="AB32" s="26">
        <f t="shared" si="3"/>
        <v>28</v>
      </c>
      <c r="AC32" s="26">
        <f t="shared" si="3"/>
        <v>29</v>
      </c>
      <c r="AD32" s="26">
        <f t="shared" si="3"/>
        <v>30</v>
      </c>
      <c r="AE32" s="26">
        <f t="shared" si="3"/>
        <v>31</v>
      </c>
      <c r="AF32" s="26">
        <f t="shared" si="3"/>
        <v>32</v>
      </c>
      <c r="AG32" s="26">
        <f t="shared" si="3"/>
        <v>33</v>
      </c>
      <c r="AH32" s="26">
        <f t="shared" si="3"/>
        <v>34</v>
      </c>
    </row>
    <row r="33" spans="16:17" hidden="1">
      <c r="P33" s="88"/>
      <c r="Q33" s="88"/>
    </row>
    <row r="34" spans="16:17" hidden="1">
      <c r="P34" s="88"/>
      <c r="Q34" s="88"/>
    </row>
    <row r="35" spans="16:17" hidden="1">
      <c r="P35" s="88"/>
      <c r="Q35" s="88"/>
    </row>
    <row r="36" spans="16:17" hidden="1">
      <c r="P36" s="88"/>
      <c r="Q36" s="88"/>
    </row>
  </sheetData>
  <mergeCells count="20">
    <mergeCell ref="AM2:AN2"/>
    <mergeCell ref="AJ18:AK18"/>
    <mergeCell ref="A1:A3"/>
    <mergeCell ref="B1:J1"/>
    <mergeCell ref="E2:G2"/>
    <mergeCell ref="B2:D2"/>
    <mergeCell ref="I2:I3"/>
    <mergeCell ref="AH2:AH3"/>
    <mergeCell ref="AJ26:AK26"/>
    <mergeCell ref="H2:H3"/>
    <mergeCell ref="J2:J3"/>
    <mergeCell ref="L1:N2"/>
    <mergeCell ref="P1:Q2"/>
    <mergeCell ref="W1:AB1"/>
    <mergeCell ref="W2:Y2"/>
    <mergeCell ref="Z2:AA2"/>
    <mergeCell ref="S1:S2"/>
    <mergeCell ref="U1:U2"/>
    <mergeCell ref="AD2:AD3"/>
    <mergeCell ref="AF2:AF3"/>
  </mergeCells>
  <pageMargins left="0.511811024" right="0.511811024" top="0.78740157499999996" bottom="0.78740157499999996" header="0.31496062000000002" footer="0.31496062000000002"/>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IO26"/>
  <sheetViews>
    <sheetView showGridLines="0" zoomScaleNormal="100" workbookViewId="0">
      <selection activeCell="E20" sqref="A20:XFD21"/>
    </sheetView>
  </sheetViews>
  <sheetFormatPr defaultColWidth="0" defaultRowHeight="23.25" zeroHeight="1"/>
  <cols>
    <col min="1" max="1" width="16.5703125" style="71" customWidth="1"/>
    <col min="2" max="2" width="70.42578125" style="72" customWidth="1"/>
    <col min="3" max="3" width="8.42578125" style="72" bestFit="1" customWidth="1"/>
    <col min="4" max="4" width="17.7109375" style="76" customWidth="1"/>
    <col min="5" max="5" width="8.140625" style="72" bestFit="1" customWidth="1"/>
    <col min="6" max="6" width="17.7109375" style="76" customWidth="1"/>
    <col min="7" max="7" width="8.42578125" style="72" bestFit="1" customWidth="1"/>
    <col min="8" max="8" width="17.7109375" style="76" customWidth="1"/>
    <col min="9" max="9" width="8.42578125" style="72" bestFit="1" customWidth="1"/>
    <col min="10" max="10" width="17.7109375" style="76" customWidth="1"/>
    <col min="11" max="11" width="12.28515625" style="72" bestFit="1" customWidth="1"/>
    <col min="12" max="12" width="8.5703125" style="65" customWidth="1"/>
    <col min="13" max="13" width="130.7109375" style="82" bestFit="1" customWidth="1"/>
    <col min="14" max="249" width="0" style="65" hidden="1" customWidth="1"/>
    <col min="250" max="16384" width="22.5703125" style="65" hidden="1"/>
  </cols>
  <sheetData>
    <row r="1" spans="1:13">
      <c r="A1" s="375" t="s">
        <v>318</v>
      </c>
      <c r="B1" s="375" t="s">
        <v>317</v>
      </c>
      <c r="C1" s="374" t="s">
        <v>316</v>
      </c>
      <c r="D1" s="374"/>
      <c r="E1" s="374" t="s">
        <v>319</v>
      </c>
      <c r="F1" s="374"/>
      <c r="G1" s="374" t="s">
        <v>315</v>
      </c>
      <c r="H1" s="374"/>
      <c r="I1" s="374" t="s">
        <v>314</v>
      </c>
      <c r="J1" s="374"/>
      <c r="K1" s="377" t="s">
        <v>313</v>
      </c>
      <c r="M1" s="83" t="s">
        <v>321</v>
      </c>
    </row>
    <row r="2" spans="1:13">
      <c r="A2" s="376"/>
      <c r="B2" s="376"/>
      <c r="C2" s="77" t="s">
        <v>312</v>
      </c>
      <c r="D2" s="78" t="s">
        <v>30</v>
      </c>
      <c r="E2" s="77" t="s">
        <v>312</v>
      </c>
      <c r="F2" s="78" t="s">
        <v>30</v>
      </c>
      <c r="G2" s="77" t="s">
        <v>312</v>
      </c>
      <c r="H2" s="78" t="s">
        <v>30</v>
      </c>
      <c r="I2" s="77" t="s">
        <v>312</v>
      </c>
      <c r="J2" s="78" t="s">
        <v>30</v>
      </c>
      <c r="K2" s="378"/>
      <c r="M2" s="83" t="s">
        <v>322</v>
      </c>
    </row>
    <row r="3" spans="1:13" ht="30.75" customHeight="1">
      <c r="A3" s="379" t="s">
        <v>116</v>
      </c>
      <c r="B3" s="68" t="s">
        <v>11</v>
      </c>
      <c r="C3" s="69">
        <f>COUNTIFS('Quadro Geral'!$F:$F,'Matriz de Obj. Estrat.'!$B3,'Quadro Geral'!$B:$B,"P")</f>
        <v>0</v>
      </c>
      <c r="D3" s="75">
        <f>SUMIFS('Quadro Geral'!$L:$L,'Quadro Geral'!$F:$F,'Matriz de Obj. Estrat.'!$B3,'Quadro Geral'!$B:$B,"P")</f>
        <v>0</v>
      </c>
      <c r="E3" s="69">
        <f>COUNTIFS('Quadro Geral'!$F:$F,'Matriz de Obj. Estrat.'!$B3,'Quadro Geral'!$B:$B,"PE")</f>
        <v>0</v>
      </c>
      <c r="F3" s="75">
        <f>SUMIFS('Quadro Geral'!$L:$L,'Quadro Geral'!$F:$F,'Matriz de Obj. Estrat.'!$B3,'Quadro Geral'!$B:$B,"PE")</f>
        <v>0</v>
      </c>
      <c r="G3" s="69">
        <f>COUNTIFS('Quadro Geral'!$F:$F,'Matriz de Obj. Estrat.'!$B3,'Quadro Geral'!$B:$B,"A")</f>
        <v>0</v>
      </c>
      <c r="H3" s="75">
        <f>SUMIFS('Quadro Geral'!$L:$L,'Quadro Geral'!$F:$F,'Matriz de Obj. Estrat.'!$B3,'Quadro Geral'!$B:$B,"A")</f>
        <v>0</v>
      </c>
      <c r="I3" s="69">
        <f>C3+E3+G3</f>
        <v>0</v>
      </c>
      <c r="J3" s="75">
        <f>D3+F3+H3</f>
        <v>0</v>
      </c>
      <c r="K3" s="70">
        <f t="shared" ref="K3:K18" si="0">IFERROR(J3/$J$19*100,0)</f>
        <v>0</v>
      </c>
      <c r="M3" s="82" t="s">
        <v>18</v>
      </c>
    </row>
    <row r="4" spans="1:13" ht="30.75" customHeight="1">
      <c r="A4" s="379"/>
      <c r="B4" s="68" t="s">
        <v>106</v>
      </c>
      <c r="C4" s="69">
        <f>COUNTIFS('Quadro Geral'!$F:$F,'Matriz de Obj. Estrat.'!$B4,'Quadro Geral'!$B:$B,"P")</f>
        <v>0</v>
      </c>
      <c r="D4" s="75">
        <f>SUMIFS('Quadro Geral'!$L:$L,'Quadro Geral'!$F:$F,'Matriz de Obj. Estrat.'!$B4,'Quadro Geral'!$B:$B,"P")</f>
        <v>0</v>
      </c>
      <c r="E4" s="69">
        <f>COUNTIFS('Quadro Geral'!$F:$F,'Matriz de Obj. Estrat.'!$B4,'Quadro Geral'!$B:$B,"PE")</f>
        <v>0</v>
      </c>
      <c r="F4" s="75">
        <f>SUMIFS('Quadro Geral'!$L:$L,'Quadro Geral'!$F:$F,'Matriz de Obj. Estrat.'!$B4,'Quadro Geral'!$B:$B,"PE")</f>
        <v>0</v>
      </c>
      <c r="G4" s="69">
        <f>COUNTIFS('Quadro Geral'!$F:$F,'Matriz de Obj. Estrat.'!$B4,'Quadro Geral'!$B:$B,"A")</f>
        <v>0</v>
      </c>
      <c r="H4" s="75">
        <f>SUMIFS('Quadro Geral'!$L:$L,'Quadro Geral'!$F:$F,'Matriz de Obj. Estrat.'!$B4,'Quadro Geral'!$B:$B,"A")</f>
        <v>0</v>
      </c>
      <c r="I4" s="69">
        <f t="shared" ref="I4:I18" si="1">C4+E4+G4</f>
        <v>0</v>
      </c>
      <c r="J4" s="75">
        <f t="shared" ref="J4:J18" si="2">D4+F4+H4</f>
        <v>0</v>
      </c>
      <c r="K4" s="70">
        <f t="shared" si="0"/>
        <v>0</v>
      </c>
      <c r="M4" s="82" t="s">
        <v>11</v>
      </c>
    </row>
    <row r="5" spans="1:13" ht="30.75" customHeight="1">
      <c r="A5" s="380" t="s">
        <v>311</v>
      </c>
      <c r="B5" s="68" t="s">
        <v>12</v>
      </c>
      <c r="C5" s="69">
        <f>COUNTIFS('Quadro Geral'!$F:$F,'Matriz de Obj. Estrat.'!$B5,'Quadro Geral'!$B:$B,"P")</f>
        <v>0</v>
      </c>
      <c r="D5" s="75">
        <f>SUMIFS('Quadro Geral'!$L:$L,'Quadro Geral'!$F:$F,'Matriz de Obj. Estrat.'!$B5,'Quadro Geral'!$B:$B,"P")</f>
        <v>0</v>
      </c>
      <c r="E5" s="69">
        <f>COUNTIFS('Quadro Geral'!$F:$F,'Matriz de Obj. Estrat.'!$B5,'Quadro Geral'!$B:$B,"PE")</f>
        <v>0</v>
      </c>
      <c r="F5" s="75">
        <f>SUMIFS('Quadro Geral'!$L:$L,'Quadro Geral'!$F:$F,'Matriz de Obj. Estrat.'!$B5,'Quadro Geral'!$B:$B,"PE")</f>
        <v>0</v>
      </c>
      <c r="G5" s="69">
        <f>COUNTIFS('Quadro Geral'!$F:$F,'Matriz de Obj. Estrat.'!$B5,'Quadro Geral'!$B:$B,"A")</f>
        <v>3</v>
      </c>
      <c r="H5" s="75">
        <f>SUMIFS('Quadro Geral'!$L:$L,'Quadro Geral'!$F:$F,'Matriz de Obj. Estrat.'!$B5,'Quadro Geral'!$B:$B,"A")</f>
        <v>928685.1</v>
      </c>
      <c r="I5" s="69">
        <f t="shared" si="1"/>
        <v>3</v>
      </c>
      <c r="J5" s="75">
        <f t="shared" si="2"/>
        <v>928685.1</v>
      </c>
      <c r="K5" s="70">
        <f t="shared" si="0"/>
        <v>22.74685832544122</v>
      </c>
      <c r="M5" s="82" t="s">
        <v>88</v>
      </c>
    </row>
    <row r="6" spans="1:13" ht="30.75" customHeight="1">
      <c r="A6" s="380"/>
      <c r="B6" s="68" t="s">
        <v>76</v>
      </c>
      <c r="C6" s="69">
        <f>COUNTIFS('Quadro Geral'!$F:$F,'Matriz de Obj. Estrat.'!$B6,'Quadro Geral'!$B:$B,"P")</f>
        <v>0</v>
      </c>
      <c r="D6" s="75">
        <f>SUMIFS('Quadro Geral'!$L:$L,'Quadro Geral'!$F:$F,'Matriz de Obj. Estrat.'!$B6,'Quadro Geral'!$B:$B,"P")</f>
        <v>0</v>
      </c>
      <c r="E6" s="69">
        <f>COUNTIFS('Quadro Geral'!$F:$F,'Matriz de Obj. Estrat.'!$B6,'Quadro Geral'!$B:$B,"PE")</f>
        <v>0</v>
      </c>
      <c r="F6" s="75">
        <f>SUMIFS('Quadro Geral'!$L:$L,'Quadro Geral'!$F:$F,'Matriz de Obj. Estrat.'!$B6,'Quadro Geral'!$B:$B,"PE")</f>
        <v>0</v>
      </c>
      <c r="G6" s="69">
        <f>COUNTIFS('Quadro Geral'!$F:$F,'Matriz de Obj. Estrat.'!$B6,'Quadro Geral'!$B:$B,"A")</f>
        <v>2</v>
      </c>
      <c r="H6" s="75">
        <f>SUMIFS('Quadro Geral'!$L:$L,'Quadro Geral'!$F:$F,'Matriz de Obj. Estrat.'!$B6,'Quadro Geral'!$B:$B,"A")</f>
        <v>386993.39</v>
      </c>
      <c r="I6" s="69">
        <f t="shared" si="1"/>
        <v>2</v>
      </c>
      <c r="J6" s="75">
        <f t="shared" si="2"/>
        <v>386993.39</v>
      </c>
      <c r="K6" s="70">
        <f t="shared" si="0"/>
        <v>9.4788683647581102</v>
      </c>
    </row>
    <row r="7" spans="1:13" ht="30.75" customHeight="1">
      <c r="A7" s="380"/>
      <c r="B7" s="68" t="s">
        <v>14</v>
      </c>
      <c r="C7" s="69">
        <f>COUNTIFS('Quadro Geral'!$F:$F,'Matriz de Obj. Estrat.'!$B7,'Quadro Geral'!$B:$B,"P")</f>
        <v>2</v>
      </c>
      <c r="D7" s="75">
        <f>SUMIFS('Quadro Geral'!$L:$L,'Quadro Geral'!$F:$F,'Matriz de Obj. Estrat.'!$B7,'Quadro Geral'!$B:$B,"P")</f>
        <v>280000</v>
      </c>
      <c r="E7" s="69">
        <f>COUNTIFS('Quadro Geral'!$F:$F,'Matriz de Obj. Estrat.'!$B7,'Quadro Geral'!$B:$B,"PE")</f>
        <v>0</v>
      </c>
      <c r="F7" s="75">
        <f>SUMIFS('Quadro Geral'!$L:$L,'Quadro Geral'!$F:$F,'Matriz de Obj. Estrat.'!$B7,'Quadro Geral'!$B:$B,"PE")</f>
        <v>0</v>
      </c>
      <c r="G7" s="69">
        <f>COUNTIFS('Quadro Geral'!$F:$F,'Matriz de Obj. Estrat.'!$B7,'Quadro Geral'!$B:$B,"A")</f>
        <v>1</v>
      </c>
      <c r="H7" s="75">
        <f>SUMIFS('Quadro Geral'!$L:$L,'Quadro Geral'!$F:$F,'Matriz de Obj. Estrat.'!$B7,'Quadro Geral'!$B:$B,"A")</f>
        <v>1790429.4200000002</v>
      </c>
      <c r="I7" s="69">
        <f t="shared" si="1"/>
        <v>3</v>
      </c>
      <c r="J7" s="75">
        <f t="shared" si="2"/>
        <v>2070429.4200000002</v>
      </c>
      <c r="K7" s="70">
        <f t="shared" si="0"/>
        <v>50.712307852861471</v>
      </c>
    </row>
    <row r="8" spans="1:13" ht="30.75" customHeight="1">
      <c r="A8" s="380"/>
      <c r="B8" s="68" t="s">
        <v>88</v>
      </c>
      <c r="C8" s="69">
        <f>COUNTIFS('Quadro Geral'!$F:$F,'Matriz de Obj. Estrat.'!$B8,'Quadro Geral'!$B:$B,"P")</f>
        <v>1</v>
      </c>
      <c r="D8" s="75">
        <f>SUMIFS('Quadro Geral'!$L:$L,'Quadro Geral'!$F:$F,'Matriz de Obj. Estrat.'!$B8,'Quadro Geral'!$B:$B,"P")</f>
        <v>18663.5</v>
      </c>
      <c r="E8" s="69">
        <f>COUNTIFS('Quadro Geral'!$F:$F,'Matriz de Obj. Estrat.'!$B8,'Quadro Geral'!$B:$B,"PE")</f>
        <v>0</v>
      </c>
      <c r="F8" s="75">
        <f>SUMIFS('Quadro Geral'!$L:$L,'Quadro Geral'!$F:$F,'Matriz de Obj. Estrat.'!$B8,'Quadro Geral'!$B:$B,"PE")</f>
        <v>0</v>
      </c>
      <c r="G8" s="69">
        <f>COUNTIFS('Quadro Geral'!$F:$F,'Matriz de Obj. Estrat.'!$B8,'Quadro Geral'!$B:$B,"A")</f>
        <v>0</v>
      </c>
      <c r="H8" s="75">
        <f>SUMIFS('Quadro Geral'!$L:$L,'Quadro Geral'!$F:$F,'Matriz de Obj. Estrat.'!$B8,'Quadro Geral'!$B:$B,"A")</f>
        <v>0</v>
      </c>
      <c r="I8" s="69">
        <f t="shared" si="1"/>
        <v>1</v>
      </c>
      <c r="J8" s="75">
        <f t="shared" si="2"/>
        <v>18663.5</v>
      </c>
      <c r="K8" s="70">
        <f t="shared" si="0"/>
        <v>0.45713664444155749</v>
      </c>
    </row>
    <row r="9" spans="1:13" ht="30.75" customHeight="1">
      <c r="A9" s="380"/>
      <c r="B9" s="68" t="s">
        <v>107</v>
      </c>
      <c r="C9" s="69">
        <f>COUNTIFS('Quadro Geral'!$F:$F,'Matriz de Obj. Estrat.'!$B9,'Quadro Geral'!$B:$B,"P")</f>
        <v>0</v>
      </c>
      <c r="D9" s="75">
        <f>SUMIFS('Quadro Geral'!$L:$L,'Quadro Geral'!$F:$F,'Matriz de Obj. Estrat.'!$B9,'Quadro Geral'!$B:$B,"P")</f>
        <v>0</v>
      </c>
      <c r="E9" s="69">
        <f>COUNTIFS('Quadro Geral'!$F:$F,'Matriz de Obj. Estrat.'!$B9,'Quadro Geral'!$B:$B,"PE")</f>
        <v>0</v>
      </c>
      <c r="F9" s="75">
        <f>SUMIFS('Quadro Geral'!$L:$L,'Quadro Geral'!$F:$F,'Matriz de Obj. Estrat.'!$B9,'Quadro Geral'!$B:$B,"PE")</f>
        <v>0</v>
      </c>
      <c r="G9" s="69">
        <f>COUNTIFS('Quadro Geral'!$F:$F,'Matriz de Obj. Estrat.'!$B9,'Quadro Geral'!$B:$B,"A")</f>
        <v>0</v>
      </c>
      <c r="H9" s="75">
        <f>SUMIFS('Quadro Geral'!$L:$L,'Quadro Geral'!$F:$F,'Matriz de Obj. Estrat.'!$B9,'Quadro Geral'!$B:$B,"A")</f>
        <v>0</v>
      </c>
      <c r="I9" s="69">
        <f t="shared" si="1"/>
        <v>0</v>
      </c>
      <c r="J9" s="75">
        <f t="shared" si="2"/>
        <v>0</v>
      </c>
      <c r="K9" s="70">
        <f t="shared" si="0"/>
        <v>0</v>
      </c>
    </row>
    <row r="10" spans="1:13" ht="30.75" customHeight="1">
      <c r="A10" s="380"/>
      <c r="B10" s="68" t="s">
        <v>82</v>
      </c>
      <c r="C10" s="69">
        <f>COUNTIFS('Quadro Geral'!$F:$F,'Matriz de Obj. Estrat.'!$B10,'Quadro Geral'!$B:$B,"P")</f>
        <v>0</v>
      </c>
      <c r="D10" s="75">
        <f>SUMIFS('Quadro Geral'!$L:$L,'Quadro Geral'!$F:$F,'Matriz de Obj. Estrat.'!$B10,'Quadro Geral'!$B:$B,"P")</f>
        <v>0</v>
      </c>
      <c r="E10" s="69">
        <f>COUNTIFS('Quadro Geral'!$F:$F,'Matriz de Obj. Estrat.'!$B10,'Quadro Geral'!$B:$B,"PE")</f>
        <v>0</v>
      </c>
      <c r="F10" s="75">
        <f>SUMIFS('Quadro Geral'!$L:$L,'Quadro Geral'!$F:$F,'Matriz de Obj. Estrat.'!$B10,'Quadro Geral'!$B:$B,"PE")</f>
        <v>0</v>
      </c>
      <c r="G10" s="69">
        <f>COUNTIFS('Quadro Geral'!$F:$F,'Matriz de Obj. Estrat.'!$B10,'Quadro Geral'!$B:$B,"A")</f>
        <v>2</v>
      </c>
      <c r="H10" s="75">
        <f>SUMIFS('Quadro Geral'!$L:$L,'Quadro Geral'!$F:$F,'Matriz de Obj. Estrat.'!$B10,'Quadro Geral'!$B:$B,"A")</f>
        <v>110500</v>
      </c>
      <c r="I10" s="69">
        <f t="shared" si="1"/>
        <v>2</v>
      </c>
      <c r="J10" s="75">
        <f t="shared" si="2"/>
        <v>110500</v>
      </c>
      <c r="K10" s="70">
        <f t="shared" si="0"/>
        <v>2.706544818002631</v>
      </c>
    </row>
    <row r="11" spans="1:13" ht="30.75" customHeight="1">
      <c r="A11" s="380"/>
      <c r="B11" s="68" t="s">
        <v>17</v>
      </c>
      <c r="C11" s="69">
        <f>COUNTIFS('Quadro Geral'!$F:$F,'Matriz de Obj. Estrat.'!$B11,'Quadro Geral'!$B:$B,"P")</f>
        <v>1</v>
      </c>
      <c r="D11" s="75">
        <f>SUMIFS('Quadro Geral'!$L:$L,'Quadro Geral'!$F:$F,'Matriz de Obj. Estrat.'!$B11,'Quadro Geral'!$B:$B,"P")</f>
        <v>256980.91</v>
      </c>
      <c r="E11" s="69">
        <f>COUNTIFS('Quadro Geral'!$F:$F,'Matriz de Obj. Estrat.'!$B11,'Quadro Geral'!$B:$B,"PE")</f>
        <v>0</v>
      </c>
      <c r="F11" s="75">
        <f>SUMIFS('Quadro Geral'!$L:$L,'Quadro Geral'!$F:$F,'Matriz de Obj. Estrat.'!$B11,'Quadro Geral'!$B:$B,"PE")</f>
        <v>0</v>
      </c>
      <c r="G11" s="69">
        <f>COUNTIFS('Quadro Geral'!$F:$F,'Matriz de Obj. Estrat.'!$B11,'Quadro Geral'!$B:$B,"A")</f>
        <v>0</v>
      </c>
      <c r="H11" s="75">
        <f>SUMIFS('Quadro Geral'!$L:$L,'Quadro Geral'!$F:$F,'Matriz de Obj. Estrat.'!$B11,'Quadro Geral'!$B:$B,"A")</f>
        <v>0</v>
      </c>
      <c r="I11" s="69">
        <f t="shared" si="1"/>
        <v>1</v>
      </c>
      <c r="J11" s="75">
        <f t="shared" si="2"/>
        <v>256980.91</v>
      </c>
      <c r="K11" s="70">
        <f t="shared" si="0"/>
        <v>6.2943923102814523</v>
      </c>
    </row>
    <row r="12" spans="1:13" ht="30.75" customHeight="1">
      <c r="A12" s="380"/>
      <c r="B12" s="68" t="s">
        <v>18</v>
      </c>
      <c r="C12" s="69">
        <f>COUNTIFS('Quadro Geral'!$F:$F,'Matriz de Obj. Estrat.'!$B12,'Quadro Geral'!$B:$B,"P")</f>
        <v>0</v>
      </c>
      <c r="D12" s="75">
        <f>SUMIFS('Quadro Geral'!$L:$L,'Quadro Geral'!$F:$F,'Matriz de Obj. Estrat.'!$B12,'Quadro Geral'!$B:$B,"P")</f>
        <v>0</v>
      </c>
      <c r="E12" s="69">
        <f>COUNTIFS('Quadro Geral'!$F:$F,'Matriz de Obj. Estrat.'!$B12,'Quadro Geral'!$B:$B,"PE")</f>
        <v>0</v>
      </c>
      <c r="F12" s="75">
        <f>SUMIFS('Quadro Geral'!$L:$L,'Quadro Geral'!$F:$F,'Matriz de Obj. Estrat.'!$B12,'Quadro Geral'!$B:$B,"PE")</f>
        <v>0</v>
      </c>
      <c r="G12" s="69">
        <f>COUNTIFS('Quadro Geral'!$F:$F,'Matriz de Obj. Estrat.'!$B12,'Quadro Geral'!$B:$B,"A")</f>
        <v>1</v>
      </c>
      <c r="H12" s="75">
        <f>SUMIFS('Quadro Geral'!$L:$L,'Quadro Geral'!$F:$F,'Matriz de Obj. Estrat.'!$B12,'Quadro Geral'!$B:$B,"A")</f>
        <v>10000</v>
      </c>
      <c r="I12" s="69">
        <f t="shared" si="1"/>
        <v>1</v>
      </c>
      <c r="J12" s="75">
        <f t="shared" si="2"/>
        <v>10000</v>
      </c>
      <c r="K12" s="70">
        <f t="shared" si="0"/>
        <v>0.24493618262467248</v>
      </c>
    </row>
    <row r="13" spans="1:13" ht="30.75" customHeight="1">
      <c r="A13" s="380"/>
      <c r="B13" s="68" t="s">
        <v>19</v>
      </c>
      <c r="C13" s="69">
        <f>COUNTIFS('Quadro Geral'!$F:$F,'Matriz de Obj. Estrat.'!$B13,'Quadro Geral'!$B:$B,"P")</f>
        <v>0</v>
      </c>
      <c r="D13" s="75">
        <f>SUMIFS('Quadro Geral'!$L:$L,'Quadro Geral'!$F:$F,'Matriz de Obj. Estrat.'!$B13,'Quadro Geral'!$B:$B,"P")</f>
        <v>0</v>
      </c>
      <c r="E13" s="69">
        <f>COUNTIFS('Quadro Geral'!$F:$F,'Matriz de Obj. Estrat.'!$B13,'Quadro Geral'!$B:$B,"PE")</f>
        <v>1</v>
      </c>
      <c r="F13" s="75">
        <f>SUMIFS('Quadro Geral'!$L:$L,'Quadro Geral'!$F:$F,'Matriz de Obj. Estrat.'!$B13,'Quadro Geral'!$B:$B,"PE")</f>
        <v>160000</v>
      </c>
      <c r="G13" s="69">
        <f>COUNTIFS('Quadro Geral'!$F:$F,'Matriz de Obj. Estrat.'!$B13,'Quadro Geral'!$B:$B,"A")</f>
        <v>0</v>
      </c>
      <c r="H13" s="75">
        <f>SUMIFS('Quadro Geral'!$L:$L,'Quadro Geral'!$F:$F,'Matriz de Obj. Estrat.'!$B13,'Quadro Geral'!$B:$B,"A")</f>
        <v>0</v>
      </c>
      <c r="I13" s="69">
        <f t="shared" si="1"/>
        <v>1</v>
      </c>
      <c r="J13" s="75">
        <f t="shared" si="2"/>
        <v>160000</v>
      </c>
      <c r="K13" s="70">
        <f t="shared" si="0"/>
        <v>3.9189789219947597</v>
      </c>
    </row>
    <row r="14" spans="1:13" ht="30.75" customHeight="1">
      <c r="A14" s="380"/>
      <c r="B14" s="68" t="s">
        <v>20</v>
      </c>
      <c r="C14" s="69">
        <f>COUNTIFS('Quadro Geral'!$F:$F,'Matriz de Obj. Estrat.'!$B14,'Quadro Geral'!$B:$B,"P")</f>
        <v>0</v>
      </c>
      <c r="D14" s="75">
        <f>SUMIFS('Quadro Geral'!$L:$L,'Quadro Geral'!$F:$F,'Matriz de Obj. Estrat.'!$B14,'Quadro Geral'!$B:$B,"P")</f>
        <v>0</v>
      </c>
      <c r="E14" s="69">
        <f>COUNTIFS('Quadro Geral'!$F:$F,'Matriz de Obj. Estrat.'!$B14,'Quadro Geral'!$B:$B,"PE")</f>
        <v>0</v>
      </c>
      <c r="F14" s="75">
        <f>SUMIFS('Quadro Geral'!$L:$L,'Quadro Geral'!$F:$F,'Matriz de Obj. Estrat.'!$B14,'Quadro Geral'!$B:$B,"PE")</f>
        <v>0</v>
      </c>
      <c r="G14" s="69">
        <f>COUNTIFS('Quadro Geral'!$F:$F,'Matriz de Obj. Estrat.'!$B14,'Quadro Geral'!$B:$B,"A")</f>
        <v>3</v>
      </c>
      <c r="H14" s="75">
        <f>SUMIFS('Quadro Geral'!$L:$L,'Quadro Geral'!$F:$F,'Matriz de Obj. Estrat.'!$B14,'Quadro Geral'!$B:$B,"A")</f>
        <v>52443.79</v>
      </c>
      <c r="I14" s="69">
        <f t="shared" si="1"/>
        <v>3</v>
      </c>
      <c r="J14" s="75">
        <f t="shared" si="2"/>
        <v>52443.79</v>
      </c>
      <c r="K14" s="70">
        <f t="shared" si="0"/>
        <v>1.2845381724969973</v>
      </c>
    </row>
    <row r="15" spans="1:13" ht="30.75" customHeight="1">
      <c r="A15" s="380"/>
      <c r="B15" s="68" t="s">
        <v>21</v>
      </c>
      <c r="C15" s="69">
        <f>COUNTIFS('Quadro Geral'!$F:$F,'Matriz de Obj. Estrat.'!$B15,'Quadro Geral'!$B:$B,"P")</f>
        <v>0</v>
      </c>
      <c r="D15" s="75">
        <f>SUMIFS('Quadro Geral'!$L:$L,'Quadro Geral'!$F:$F,'Matriz de Obj. Estrat.'!$B15,'Quadro Geral'!$B:$B,"P")</f>
        <v>0</v>
      </c>
      <c r="E15" s="69">
        <f>COUNTIFS('Quadro Geral'!$F:$F,'Matriz de Obj. Estrat.'!$B15,'Quadro Geral'!$B:$B,"PE")</f>
        <v>0</v>
      </c>
      <c r="F15" s="75">
        <f>SUMIFS('Quadro Geral'!$L:$L,'Quadro Geral'!$F:$F,'Matriz de Obj. Estrat.'!$B15,'Quadro Geral'!$B:$B,"PE")</f>
        <v>0</v>
      </c>
      <c r="G15" s="69">
        <f>COUNTIFS('Quadro Geral'!$F:$F,'Matriz de Obj. Estrat.'!$B15,'Quadro Geral'!$B:$B,"A")</f>
        <v>1</v>
      </c>
      <c r="H15" s="75">
        <f>SUMIFS('Quadro Geral'!$L:$L,'Quadro Geral'!$F:$F,'Matriz de Obj. Estrat.'!$B15,'Quadro Geral'!$B:$B,"A")</f>
        <v>16000</v>
      </c>
      <c r="I15" s="69">
        <f t="shared" si="1"/>
        <v>1</v>
      </c>
      <c r="J15" s="75">
        <f t="shared" si="2"/>
        <v>16000</v>
      </c>
      <c r="K15" s="70">
        <f t="shared" si="0"/>
        <v>0.39189789219947591</v>
      </c>
    </row>
    <row r="16" spans="1:13" ht="30.75" customHeight="1">
      <c r="A16" s="372" t="s">
        <v>310</v>
      </c>
      <c r="B16" s="68" t="s">
        <v>22</v>
      </c>
      <c r="C16" s="69">
        <f>COUNTIFS('Quadro Geral'!$F:$F,'Matriz de Obj. Estrat.'!$B16,'Quadro Geral'!$B:$B,"P")</f>
        <v>1</v>
      </c>
      <c r="D16" s="75">
        <f>SUMIFS('Quadro Geral'!$L:$L,'Quadro Geral'!$F:$F,'Matriz de Obj. Estrat.'!$B16,'Quadro Geral'!$B:$B,"P")</f>
        <v>72000</v>
      </c>
      <c r="E16" s="69">
        <f>COUNTIFS('Quadro Geral'!$F:$F,'Matriz de Obj. Estrat.'!$B16,'Quadro Geral'!$B:$B,"PE")</f>
        <v>0</v>
      </c>
      <c r="F16" s="75">
        <f>SUMIFS('Quadro Geral'!$L:$L,'Quadro Geral'!$F:$F,'Matriz de Obj. Estrat.'!$B16,'Quadro Geral'!$B:$B,"PE")</f>
        <v>0</v>
      </c>
      <c r="G16" s="69">
        <f>COUNTIFS('Quadro Geral'!$F:$F,'Matriz de Obj. Estrat.'!$B16,'Quadro Geral'!$B:$B,"A")</f>
        <v>0</v>
      </c>
      <c r="H16" s="75">
        <f>SUMIFS('Quadro Geral'!$L:$L,'Quadro Geral'!$F:$F,'Matriz de Obj. Estrat.'!$B16,'Quadro Geral'!$B:$B,"A")</f>
        <v>0</v>
      </c>
      <c r="I16" s="69">
        <f t="shared" si="1"/>
        <v>1</v>
      </c>
      <c r="J16" s="75">
        <f t="shared" si="2"/>
        <v>72000</v>
      </c>
      <c r="K16" s="70">
        <f t="shared" si="0"/>
        <v>1.7635405148976417</v>
      </c>
    </row>
    <row r="17" spans="1:12" ht="30.75" customHeight="1">
      <c r="A17" s="372"/>
      <c r="B17" s="68" t="s">
        <v>23</v>
      </c>
      <c r="C17" s="69">
        <f>COUNTIFS('Quadro Geral'!$F:$F,'Matriz de Obj. Estrat.'!$B17,'Quadro Geral'!$B:$B,"P")</f>
        <v>0</v>
      </c>
      <c r="D17" s="75">
        <f>SUMIFS('Quadro Geral'!$L:$L,'Quadro Geral'!$F:$F,'Matriz de Obj. Estrat.'!$B17,'Quadro Geral'!$B:$B,"P")</f>
        <v>0</v>
      </c>
      <c r="E17" s="69">
        <f>COUNTIFS('Quadro Geral'!$F:$F,'Matriz de Obj. Estrat.'!$B17,'Quadro Geral'!$B:$B,"PE")</f>
        <v>0</v>
      </c>
      <c r="F17" s="75">
        <f>SUMIFS('Quadro Geral'!$L:$L,'Quadro Geral'!$F:$F,'Matriz de Obj. Estrat.'!$B17,'Quadro Geral'!$B:$B,"PE")</f>
        <v>0</v>
      </c>
      <c r="G17" s="69">
        <f>COUNTIFS('Quadro Geral'!$F:$F,'Matriz de Obj. Estrat.'!$B17,'Quadro Geral'!$B:$B,"A")</f>
        <v>0</v>
      </c>
      <c r="H17" s="75">
        <f>SUMIFS('Quadro Geral'!$L:$L,'Quadro Geral'!$F:$F,'Matriz de Obj. Estrat.'!$B17,'Quadro Geral'!$B:$B,"A")</f>
        <v>0</v>
      </c>
      <c r="I17" s="69">
        <f t="shared" si="1"/>
        <v>0</v>
      </c>
      <c r="J17" s="75">
        <f t="shared" si="2"/>
        <v>0</v>
      </c>
      <c r="K17" s="70">
        <f t="shared" si="0"/>
        <v>0</v>
      </c>
    </row>
    <row r="18" spans="1:12" ht="30.75" customHeight="1">
      <c r="A18" s="372"/>
      <c r="B18" s="68" t="s">
        <v>24</v>
      </c>
      <c r="C18" s="69">
        <f>COUNTIFS('Quadro Geral'!$F:$F,'Matriz de Obj. Estrat.'!$B18,'Quadro Geral'!$B:$B,"P")</f>
        <v>0</v>
      </c>
      <c r="D18" s="75">
        <f>SUMIFS('Quadro Geral'!$L:$L,'Quadro Geral'!$F:$F,'Matriz de Obj. Estrat.'!$B18,'Quadro Geral'!$B:$B,"P")</f>
        <v>0</v>
      </c>
      <c r="E18" s="69">
        <f>COUNTIFS('Quadro Geral'!$F:$F,'Matriz de Obj. Estrat.'!$B18,'Quadro Geral'!$B:$B,"PE")</f>
        <v>0</v>
      </c>
      <c r="F18" s="75">
        <f>SUMIFS('Quadro Geral'!$L:$L,'Quadro Geral'!$F:$F,'Matriz de Obj. Estrat.'!$B18,'Quadro Geral'!$B:$B,"PE")</f>
        <v>0</v>
      </c>
      <c r="G18" s="69">
        <f>COUNTIFS('Quadro Geral'!$F:$F,'Matriz de Obj. Estrat.'!$B18,'Quadro Geral'!$B:$B,"A")</f>
        <v>0</v>
      </c>
      <c r="H18" s="75">
        <f>SUMIFS('Quadro Geral'!$L:$L,'Quadro Geral'!$F:$F,'Matriz de Obj. Estrat.'!$B18,'Quadro Geral'!$B:$B,"A")</f>
        <v>0</v>
      </c>
      <c r="I18" s="69">
        <f t="shared" si="1"/>
        <v>0</v>
      </c>
      <c r="J18" s="75">
        <f t="shared" si="2"/>
        <v>0</v>
      </c>
      <c r="K18" s="70">
        <f t="shared" si="0"/>
        <v>0</v>
      </c>
    </row>
    <row r="19" spans="1:12">
      <c r="A19" s="373" t="s">
        <v>4</v>
      </c>
      <c r="B19" s="373"/>
      <c r="C19" s="145">
        <f>SUM(C3:C18)</f>
        <v>5</v>
      </c>
      <c r="D19" s="79">
        <f t="shared" ref="D19:J19" si="3">SUM(D3:D18)</f>
        <v>627644.41</v>
      </c>
      <c r="E19" s="145">
        <f t="shared" si="3"/>
        <v>1</v>
      </c>
      <c r="F19" s="79">
        <f t="shared" si="3"/>
        <v>160000</v>
      </c>
      <c r="G19" s="145">
        <f t="shared" si="3"/>
        <v>13</v>
      </c>
      <c r="H19" s="79">
        <f t="shared" si="3"/>
        <v>3295051.7</v>
      </c>
      <c r="I19" s="145">
        <f t="shared" si="3"/>
        <v>19</v>
      </c>
      <c r="J19" s="79">
        <f t="shared" si="3"/>
        <v>4082696.1100000003</v>
      </c>
      <c r="K19" s="80">
        <f>SUM(K3:K18)</f>
        <v>100</v>
      </c>
      <c r="L19" s="66"/>
    </row>
    <row r="20" spans="1:12" hidden="1">
      <c r="C20" s="81"/>
      <c r="D20" s="81" t="e">
        <f>#REF!</f>
        <v>#REF!</v>
      </c>
      <c r="E20" s="81"/>
      <c r="F20" s="81" t="e">
        <f>#REF!</f>
        <v>#REF!</v>
      </c>
      <c r="G20" s="81"/>
      <c r="H20" s="81" t="e">
        <f>#REF!+#REF!+#REF!+#REF!</f>
        <v>#REF!</v>
      </c>
      <c r="I20" s="81"/>
      <c r="J20" s="81">
        <f>'Quadro Geral'!L30</f>
        <v>4082696.1100000003</v>
      </c>
      <c r="K20" s="81"/>
    </row>
    <row r="21" spans="1:12" hidden="1">
      <c r="C21" s="73"/>
      <c r="D21" s="81" t="e">
        <f>D19=D20</f>
        <v>#REF!</v>
      </c>
      <c r="F21" s="81" t="e">
        <f>F19=F20</f>
        <v>#REF!</v>
      </c>
      <c r="G21" s="73"/>
      <c r="H21" s="81" t="e">
        <f>H20=H19</f>
        <v>#REF!</v>
      </c>
      <c r="J21" s="81" t="b">
        <f>J20=J19</f>
        <v>1</v>
      </c>
    </row>
    <row r="22" spans="1:12" hidden="1">
      <c r="E22" s="74"/>
    </row>
    <row r="23" spans="1:12" hidden="1">
      <c r="E23" s="74"/>
      <c r="G23" s="73"/>
    </row>
    <row r="24" spans="1:12" hidden="1">
      <c r="E24" s="74"/>
    </row>
    <row r="25" spans="1:12" hidden="1">
      <c r="A25" s="72"/>
      <c r="I25" s="73"/>
    </row>
    <row r="26" spans="1:12" hidden="1">
      <c r="A26" s="72"/>
      <c r="G26" s="74"/>
      <c r="I26" s="73"/>
    </row>
  </sheetData>
  <mergeCells count="11">
    <mergeCell ref="G1:H1"/>
    <mergeCell ref="I1:J1"/>
    <mergeCell ref="K1:K2"/>
    <mergeCell ref="A3:A4"/>
    <mergeCell ref="A5:A15"/>
    <mergeCell ref="A16:A18"/>
    <mergeCell ref="A19:B19"/>
    <mergeCell ref="E1:F1"/>
    <mergeCell ref="A1:A2"/>
    <mergeCell ref="B1:B2"/>
    <mergeCell ref="C1:D1"/>
  </mergeCells>
  <conditionalFormatting sqref="C2:D2 G2:I2">
    <cfRule type="cellIs" dxfId="13" priority="20" operator="equal">
      <formula>"S"</formula>
    </cfRule>
    <cfRule type="cellIs" dxfId="12" priority="21" operator="equal">
      <formula>"P"</formula>
    </cfRule>
    <cfRule type="cellIs" dxfId="11" priority="22" operator="equal">
      <formula>"x"</formula>
    </cfRule>
  </conditionalFormatting>
  <conditionalFormatting sqref="E2:F2">
    <cfRule type="cellIs" dxfId="10" priority="17" operator="equal">
      <formula>"S"</formula>
    </cfRule>
    <cfRule type="cellIs" dxfId="9" priority="18" operator="equal">
      <formula>"P"</formula>
    </cfRule>
    <cfRule type="cellIs" dxfId="8" priority="19" operator="equal">
      <formula>"x"</formula>
    </cfRule>
  </conditionalFormatting>
  <conditionalFormatting sqref="J21">
    <cfRule type="cellIs" dxfId="7" priority="15" operator="equal">
      <formula>TRUE</formula>
    </cfRule>
    <cfRule type="cellIs" dxfId="6" priority="16" operator="equal">
      <formula>FALSE</formula>
    </cfRule>
  </conditionalFormatting>
  <conditionalFormatting sqref="D21">
    <cfRule type="cellIs" dxfId="5" priority="5" operator="equal">
      <formula>TRUE</formula>
    </cfRule>
    <cfRule type="cellIs" dxfId="4" priority="6" operator="equal">
      <formula>FALSE</formula>
    </cfRule>
  </conditionalFormatting>
  <conditionalFormatting sqref="F21">
    <cfRule type="cellIs" dxfId="3" priority="3" operator="equal">
      <formula>TRUE</formula>
    </cfRule>
    <cfRule type="cellIs" dxfId="2" priority="4" operator="equal">
      <formula>FALSE</formula>
    </cfRule>
  </conditionalFormatting>
  <conditionalFormatting sqref="H21">
    <cfRule type="cellIs" dxfId="1" priority="1" operator="equal">
      <formula>TRUE</formula>
    </cfRule>
    <cfRule type="cellIs" dxfId="0" priority="2" operator="equal">
      <formula>FALSE</formula>
    </cfRule>
  </conditionalFormatting>
  <pageMargins left="0.511811024" right="0.511811024" top="0.78740157499999996" bottom="0.78740157499999996" header="0.31496062000000002" footer="0.31496062000000002"/>
  <pageSetup scale="3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'Validação de dados'!$D$1:$D$16</xm:f>
          </x14:formula1>
          <xm:sqref>M3:M5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4536A-FC6D-4173-843C-935A88E6A1DA}">
  <dimension ref="A1"/>
  <sheetViews>
    <sheetView tabSelected="1" topLeftCell="B1" zoomScaleNormal="100" workbookViewId="0">
      <selection activeCell="AD34" sqref="AD34"/>
    </sheetView>
  </sheetViews>
  <sheetFormatPr defaultRowHeight="15"/>
  <sheetData/>
  <pageMargins left="0.511811024" right="0.511811024" top="0.78740157499999996" bottom="0.78740157499999996" header="0.31496062000000002" footer="0.31496062000000002"/>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pageSetUpPr fitToPage="1"/>
  </sheetPr>
  <dimension ref="A1:T46"/>
  <sheetViews>
    <sheetView showGridLines="0" topLeftCell="A13" zoomScale="60" zoomScaleNormal="60" zoomScaleSheetLayoutView="30" workbookViewId="0">
      <selection activeCell="K25" sqref="K25"/>
    </sheetView>
  </sheetViews>
  <sheetFormatPr defaultColWidth="33.85546875" defaultRowHeight="26.25"/>
  <cols>
    <col min="1" max="1" width="29.85546875" style="126" bestFit="1" customWidth="1"/>
    <col min="2" max="2" width="13" style="126" bestFit="1" customWidth="1"/>
    <col min="3" max="3" width="10.5703125" style="126" customWidth="1"/>
    <col min="4" max="4" width="41.7109375" style="126" customWidth="1"/>
    <col min="5" max="5" width="70.42578125" style="126" customWidth="1"/>
    <col min="6" max="6" width="57" style="126" customWidth="1"/>
    <col min="7" max="7" width="31.42578125" style="126" customWidth="1"/>
    <col min="8" max="8" width="55.28515625" style="126" customWidth="1"/>
    <col min="9" max="9" width="32.42578125" style="126" customWidth="1"/>
    <col min="10" max="10" width="25.28515625" style="167" customWidth="1"/>
    <col min="11" max="11" width="26" style="167" customWidth="1"/>
    <col min="12" max="13" width="25.140625" style="126" customWidth="1"/>
    <col min="14" max="14" width="22.85546875" style="126" customWidth="1"/>
    <col min="15" max="15" width="19.85546875" style="126" bestFit="1" customWidth="1"/>
    <col min="16" max="16384" width="33.85546875" style="133"/>
  </cols>
  <sheetData>
    <row r="1" spans="1:20" ht="95.25" hidden="1" customHeight="1">
      <c r="A1" s="304" t="s">
        <v>337</v>
      </c>
      <c r="B1" s="304"/>
      <c r="C1" s="304"/>
      <c r="D1" s="304"/>
      <c r="E1" s="304"/>
      <c r="F1" s="304"/>
      <c r="G1" s="269"/>
      <c r="H1" s="269"/>
      <c r="I1" s="269"/>
      <c r="J1" s="269"/>
      <c r="K1" s="269"/>
      <c r="L1" s="269"/>
      <c r="M1" s="269"/>
      <c r="N1" s="304"/>
      <c r="O1" s="304"/>
    </row>
    <row r="2" spans="1:20" s="136" customFormat="1" ht="33.75" hidden="1" customHeight="1">
      <c r="A2" s="291" t="str">
        <f>'Indicadores e Metas.'!A2</f>
        <v>CAU/UF:  CAU/MS</v>
      </c>
      <c r="B2" s="292"/>
      <c r="C2" s="292"/>
      <c r="D2" s="292"/>
      <c r="E2" s="292"/>
      <c r="F2" s="292"/>
      <c r="G2" s="292"/>
      <c r="H2" s="292"/>
      <c r="I2" s="292"/>
      <c r="J2" s="292"/>
      <c r="K2" s="292"/>
      <c r="L2" s="292"/>
      <c r="M2" s="292"/>
      <c r="N2" s="292"/>
      <c r="O2" s="292"/>
    </row>
    <row r="3" spans="1:20" s="136" customFormat="1" ht="46.5" customHeight="1">
      <c r="A3" s="291" t="s">
        <v>412</v>
      </c>
      <c r="B3" s="292"/>
      <c r="C3" s="292"/>
      <c r="D3" s="292"/>
      <c r="E3" s="311"/>
      <c r="F3" s="292"/>
      <c r="G3" s="292"/>
      <c r="H3" s="292"/>
      <c r="I3" s="292"/>
      <c r="J3" s="292"/>
      <c r="K3" s="292"/>
      <c r="L3" s="292"/>
      <c r="M3" s="292"/>
      <c r="N3" s="292"/>
      <c r="O3" s="292"/>
    </row>
    <row r="4" spans="1:20" s="134" customFormat="1">
      <c r="A4" s="137"/>
      <c r="B4" s="137"/>
      <c r="C4" s="137"/>
      <c r="D4" s="137"/>
      <c r="E4" s="144"/>
      <c r="F4" s="137"/>
      <c r="G4" s="137"/>
      <c r="H4" s="137"/>
      <c r="I4" s="137"/>
      <c r="J4" s="161"/>
      <c r="K4" s="161"/>
      <c r="L4" s="137"/>
      <c r="M4" s="137"/>
      <c r="N4" s="137"/>
      <c r="O4" s="137"/>
    </row>
    <row r="5" spans="1:20" s="136" customFormat="1" ht="37.5" customHeight="1">
      <c r="A5" s="310" t="s">
        <v>37</v>
      </c>
      <c r="B5" s="310"/>
      <c r="C5" s="310"/>
      <c r="D5" s="310"/>
      <c r="E5" s="309"/>
      <c r="F5" s="310"/>
      <c r="G5" s="310"/>
      <c r="H5" s="310"/>
      <c r="I5" s="310"/>
      <c r="J5" s="310"/>
      <c r="K5" s="310"/>
      <c r="L5" s="310"/>
      <c r="M5" s="310"/>
      <c r="N5" s="310"/>
      <c r="O5" s="310"/>
    </row>
    <row r="6" spans="1:20" s="136" customFormat="1" ht="26.25" customHeight="1">
      <c r="A6" s="306" t="s">
        <v>2</v>
      </c>
      <c r="B6" s="298" t="s">
        <v>109</v>
      </c>
      <c r="C6" s="312" t="s">
        <v>421</v>
      </c>
      <c r="D6" s="298" t="s">
        <v>3</v>
      </c>
      <c r="E6" s="308" t="s">
        <v>31</v>
      </c>
      <c r="F6" s="298" t="s">
        <v>26</v>
      </c>
      <c r="G6" s="298" t="s">
        <v>236</v>
      </c>
      <c r="H6" s="297" t="s">
        <v>38</v>
      </c>
      <c r="I6" s="297" t="s">
        <v>413</v>
      </c>
      <c r="J6" s="300" t="s">
        <v>414</v>
      </c>
      <c r="K6" s="301"/>
      <c r="L6" s="316" t="s">
        <v>417</v>
      </c>
      <c r="M6" s="283" t="s">
        <v>407</v>
      </c>
      <c r="N6" s="305" t="s">
        <v>418</v>
      </c>
      <c r="O6" s="305"/>
    </row>
    <row r="7" spans="1:20" s="136" customFormat="1" ht="58.5" customHeight="1">
      <c r="A7" s="307"/>
      <c r="B7" s="305"/>
      <c r="C7" s="313"/>
      <c r="D7" s="305"/>
      <c r="E7" s="309"/>
      <c r="F7" s="305"/>
      <c r="G7" s="305"/>
      <c r="H7" s="298"/>
      <c r="I7" s="298"/>
      <c r="J7" s="162" t="s">
        <v>415</v>
      </c>
      <c r="K7" s="162" t="s">
        <v>416</v>
      </c>
      <c r="L7" s="317"/>
      <c r="M7" s="284"/>
      <c r="N7" s="151" t="s">
        <v>419</v>
      </c>
      <c r="O7" s="151" t="s">
        <v>420</v>
      </c>
    </row>
    <row r="8" spans="1:20" s="136" customFormat="1" ht="63">
      <c r="A8" s="12" t="s">
        <v>379</v>
      </c>
      <c r="B8" s="146" t="s">
        <v>238</v>
      </c>
      <c r="C8" s="148"/>
      <c r="D8" s="146" t="s">
        <v>339</v>
      </c>
      <c r="E8" s="9" t="s">
        <v>340</v>
      </c>
      <c r="F8" s="146" t="s">
        <v>82</v>
      </c>
      <c r="G8" s="9"/>
      <c r="H8" s="146" t="s">
        <v>372</v>
      </c>
      <c r="I8" s="10">
        <v>55000</v>
      </c>
      <c r="J8" s="163">
        <v>22634.45</v>
      </c>
      <c r="K8" s="164">
        <v>73865.55</v>
      </c>
      <c r="L8" s="160">
        <f>J8+K8</f>
        <v>96500</v>
      </c>
      <c r="M8" s="154"/>
      <c r="N8" s="130">
        <f>L8-I8</f>
        <v>41500</v>
      </c>
      <c r="O8" s="131">
        <f>IFERROR(N8/I8*100,)</f>
        <v>75.454545454545453</v>
      </c>
      <c r="P8" s="136" t="b">
        <f>I8='[3]Quadro Geral'!I8</f>
        <v>1</v>
      </c>
    </row>
    <row r="9" spans="1:20" s="136" customFormat="1" ht="71.25" customHeight="1">
      <c r="A9" s="12" t="s">
        <v>379</v>
      </c>
      <c r="B9" s="146" t="s">
        <v>237</v>
      </c>
      <c r="C9" s="148"/>
      <c r="D9" s="146" t="s">
        <v>341</v>
      </c>
      <c r="E9" s="9" t="s">
        <v>342</v>
      </c>
      <c r="F9" s="141" t="s">
        <v>17</v>
      </c>
      <c r="G9" s="9"/>
      <c r="H9" s="146" t="s">
        <v>373</v>
      </c>
      <c r="I9" s="10">
        <v>214000</v>
      </c>
      <c r="J9" s="163">
        <v>42056.160000000003</v>
      </c>
      <c r="K9" s="164">
        <v>214924.75</v>
      </c>
      <c r="L9" s="160">
        <f t="shared" ref="L9:L12" si="0">J9+K9</f>
        <v>256980.91</v>
      </c>
      <c r="M9" s="154"/>
      <c r="N9" s="130">
        <f t="shared" ref="N9:N11" si="1">L9-I9</f>
        <v>42980.91</v>
      </c>
      <c r="O9" s="131">
        <f t="shared" ref="O9:O29" si="2">IFERROR(N9/I9*100,)</f>
        <v>20.084537383177572</v>
      </c>
      <c r="P9" s="136" t="b">
        <f>I9='[3]Quadro Geral'!I9</f>
        <v>1</v>
      </c>
    </row>
    <row r="10" spans="1:20" s="136" customFormat="1" ht="94.5" customHeight="1">
      <c r="A10" s="12" t="s">
        <v>379</v>
      </c>
      <c r="B10" s="146" t="s">
        <v>237</v>
      </c>
      <c r="C10" s="148"/>
      <c r="D10" s="146" t="s">
        <v>343</v>
      </c>
      <c r="E10" s="9" t="s">
        <v>344</v>
      </c>
      <c r="F10" s="141" t="s">
        <v>14</v>
      </c>
      <c r="G10" s="9"/>
      <c r="H10" s="146" t="s">
        <v>374</v>
      </c>
      <c r="I10" s="10">
        <v>50000</v>
      </c>
      <c r="J10" s="163">
        <v>0</v>
      </c>
      <c r="K10" s="164">
        <v>75000</v>
      </c>
      <c r="L10" s="160">
        <f t="shared" si="0"/>
        <v>75000</v>
      </c>
      <c r="M10" s="154"/>
      <c r="N10" s="130">
        <f t="shared" si="1"/>
        <v>25000</v>
      </c>
      <c r="O10" s="131">
        <f t="shared" si="2"/>
        <v>50</v>
      </c>
      <c r="P10" s="136" t="b">
        <f>I10='[3]Quadro Geral'!I10</f>
        <v>1</v>
      </c>
    </row>
    <row r="11" spans="1:20" s="136" customFormat="1" ht="102.75" customHeight="1">
      <c r="A11" s="12" t="s">
        <v>379</v>
      </c>
      <c r="B11" s="146" t="s">
        <v>240</v>
      </c>
      <c r="C11" s="148"/>
      <c r="D11" s="146" t="s">
        <v>345</v>
      </c>
      <c r="E11" s="147" t="s">
        <v>346</v>
      </c>
      <c r="F11" s="146" t="s">
        <v>19</v>
      </c>
      <c r="G11" s="9"/>
      <c r="H11" s="146" t="s">
        <v>375</v>
      </c>
      <c r="I11" s="10">
        <v>0</v>
      </c>
      <c r="J11" s="163">
        <v>0</v>
      </c>
      <c r="K11" s="164">
        <v>0</v>
      </c>
      <c r="L11" s="160">
        <f t="shared" si="0"/>
        <v>0</v>
      </c>
      <c r="M11" s="154"/>
      <c r="N11" s="130">
        <f t="shared" si="1"/>
        <v>0</v>
      </c>
      <c r="O11" s="131">
        <f t="shared" si="2"/>
        <v>0</v>
      </c>
      <c r="P11" s="136" t="b">
        <f>I11='[3]Quadro Geral'!I11</f>
        <v>1</v>
      </c>
      <c r="T11" s="136" t="b">
        <f>L11='[4]Quadro Geral'!I11</f>
        <v>1</v>
      </c>
    </row>
    <row r="12" spans="1:20" s="136" customFormat="1" ht="125.25" customHeight="1">
      <c r="A12" s="12" t="s">
        <v>379</v>
      </c>
      <c r="B12" s="146" t="s">
        <v>238</v>
      </c>
      <c r="C12" s="148"/>
      <c r="D12" s="146" t="s">
        <v>347</v>
      </c>
      <c r="E12" s="9" t="s">
        <v>348</v>
      </c>
      <c r="F12" s="146" t="s">
        <v>21</v>
      </c>
      <c r="G12" s="9"/>
      <c r="H12" s="146" t="s">
        <v>376</v>
      </c>
      <c r="I12" s="10">
        <v>14000</v>
      </c>
      <c r="J12" s="163">
        <v>0</v>
      </c>
      <c r="K12" s="164">
        <v>16000</v>
      </c>
      <c r="L12" s="160">
        <f t="shared" si="0"/>
        <v>16000</v>
      </c>
      <c r="M12" s="154"/>
      <c r="N12" s="130">
        <f>L12-I12</f>
        <v>2000</v>
      </c>
      <c r="O12" s="131">
        <f t="shared" si="2"/>
        <v>14.285714285714285</v>
      </c>
      <c r="P12" s="136" t="b">
        <f>I12='[3]Quadro Geral'!I12</f>
        <v>1</v>
      </c>
    </row>
    <row r="13" spans="1:20" s="136" customFormat="1" ht="44.25" customHeight="1">
      <c r="A13" s="289" t="s">
        <v>379</v>
      </c>
      <c r="B13" s="273" t="s">
        <v>238</v>
      </c>
      <c r="C13" s="152"/>
      <c r="D13" s="273" t="s">
        <v>377</v>
      </c>
      <c r="E13" s="302" t="s">
        <v>349</v>
      </c>
      <c r="F13" s="273" t="s">
        <v>82</v>
      </c>
      <c r="G13" s="273" t="s">
        <v>73</v>
      </c>
      <c r="H13" s="273" t="s">
        <v>378</v>
      </c>
      <c r="I13" s="275">
        <v>8000</v>
      </c>
      <c r="J13" s="277">
        <v>0</v>
      </c>
      <c r="K13" s="293">
        <v>14000</v>
      </c>
      <c r="L13" s="295">
        <f>J13+K13</f>
        <v>14000</v>
      </c>
      <c r="M13" s="156"/>
      <c r="N13" s="280">
        <f t="shared" ref="N13:N29" si="3">L13-I13</f>
        <v>6000</v>
      </c>
      <c r="O13" s="285">
        <f t="shared" si="2"/>
        <v>75</v>
      </c>
      <c r="P13" s="282" t="b">
        <f>I13='[3]Quadro Geral'!I13</f>
        <v>1</v>
      </c>
    </row>
    <row r="14" spans="1:20" s="136" customFormat="1" ht="49.5" customHeight="1">
      <c r="A14" s="324"/>
      <c r="B14" s="279"/>
      <c r="C14" s="153"/>
      <c r="D14" s="279"/>
      <c r="E14" s="325"/>
      <c r="F14" s="279"/>
      <c r="G14" s="279"/>
      <c r="H14" s="279"/>
      <c r="I14" s="299"/>
      <c r="J14" s="278"/>
      <c r="K14" s="326"/>
      <c r="L14" s="296"/>
      <c r="M14" s="157"/>
      <c r="N14" s="281"/>
      <c r="O14" s="286"/>
      <c r="P14" s="282"/>
    </row>
    <row r="15" spans="1:20" s="136" customFormat="1" ht="47.25">
      <c r="A15" s="12" t="s">
        <v>386</v>
      </c>
      <c r="B15" s="146" t="s">
        <v>238</v>
      </c>
      <c r="C15" s="148"/>
      <c r="D15" s="146" t="s">
        <v>350</v>
      </c>
      <c r="E15" s="9" t="s">
        <v>399</v>
      </c>
      <c r="F15" s="146" t="s">
        <v>76</v>
      </c>
      <c r="G15" s="140"/>
      <c r="H15" s="146" t="s">
        <v>380</v>
      </c>
      <c r="I15" s="10">
        <v>30235.56</v>
      </c>
      <c r="J15" s="163">
        <v>12598.15</v>
      </c>
      <c r="K15" s="164">
        <v>19395.240000000002</v>
      </c>
      <c r="L15" s="160">
        <f t="shared" ref="L15:L26" si="4">J15+K15</f>
        <v>31993.39</v>
      </c>
      <c r="M15" s="154"/>
      <c r="N15" s="155">
        <f t="shared" si="3"/>
        <v>1757.8299999999981</v>
      </c>
      <c r="O15" s="131">
        <f t="shared" si="2"/>
        <v>5.813783505250103</v>
      </c>
      <c r="P15" s="136" t="b">
        <f>I15='[3]Quadro Geral'!I15</f>
        <v>1</v>
      </c>
    </row>
    <row r="16" spans="1:20" s="136" customFormat="1" ht="47.25" customHeight="1">
      <c r="A16" s="12" t="s">
        <v>386</v>
      </c>
      <c r="B16" s="146" t="s">
        <v>238</v>
      </c>
      <c r="C16" s="148"/>
      <c r="D16" s="146" t="s">
        <v>351</v>
      </c>
      <c r="E16" s="9" t="s">
        <v>401</v>
      </c>
      <c r="F16" s="146" t="s">
        <v>12</v>
      </c>
      <c r="G16" s="146"/>
      <c r="H16" s="146" t="s">
        <v>381</v>
      </c>
      <c r="I16" s="10">
        <v>256094.92</v>
      </c>
      <c r="J16" s="163">
        <v>106706.2</v>
      </c>
      <c r="K16" s="164">
        <v>139978.9</v>
      </c>
      <c r="L16" s="160">
        <f t="shared" si="4"/>
        <v>246685.09999999998</v>
      </c>
      <c r="M16" s="154"/>
      <c r="N16" s="155">
        <f t="shared" si="3"/>
        <v>-9409.8200000000361</v>
      </c>
      <c r="O16" s="131">
        <f t="shared" si="2"/>
        <v>-3.6743485579487616</v>
      </c>
      <c r="P16" s="136" t="b">
        <f>I16='[3]Quadro Geral'!I16</f>
        <v>1</v>
      </c>
      <c r="Q16" s="135"/>
    </row>
    <row r="17" spans="1:16" s="136" customFormat="1" ht="42.75" customHeight="1">
      <c r="A17" s="12" t="s">
        <v>386</v>
      </c>
      <c r="B17" s="146" t="s">
        <v>238</v>
      </c>
      <c r="C17" s="148"/>
      <c r="D17" s="146" t="s">
        <v>305</v>
      </c>
      <c r="E17" s="9" t="s">
        <v>400</v>
      </c>
      <c r="F17" s="146" t="s">
        <v>20</v>
      </c>
      <c r="G17" s="146"/>
      <c r="H17" s="146" t="s">
        <v>382</v>
      </c>
      <c r="I17" s="10">
        <v>59425.18</v>
      </c>
      <c r="J17" s="163">
        <v>24760.5</v>
      </c>
      <c r="K17" s="164">
        <v>23708.14</v>
      </c>
      <c r="L17" s="160">
        <f t="shared" si="4"/>
        <v>48468.639999999999</v>
      </c>
      <c r="M17" s="154"/>
      <c r="N17" s="155">
        <f t="shared" si="3"/>
        <v>-10956.54</v>
      </c>
      <c r="O17" s="131">
        <f t="shared" si="2"/>
        <v>-18.437537757563376</v>
      </c>
      <c r="P17" s="136" t="b">
        <f>I17='[3]Quadro Geral'!I17</f>
        <v>1</v>
      </c>
    </row>
    <row r="18" spans="1:16" s="136" customFormat="1" ht="84.75" customHeight="1">
      <c r="A18" s="12" t="s">
        <v>386</v>
      </c>
      <c r="B18" s="146" t="s">
        <v>238</v>
      </c>
      <c r="C18" s="148"/>
      <c r="D18" s="146" t="s">
        <v>352</v>
      </c>
      <c r="E18" s="147" t="s">
        <v>353</v>
      </c>
      <c r="F18" s="146" t="s">
        <v>20</v>
      </c>
      <c r="G18" s="146"/>
      <c r="H18" s="146" t="s">
        <v>383</v>
      </c>
      <c r="I18" s="10">
        <v>8627.26</v>
      </c>
      <c r="J18" s="163">
        <v>0</v>
      </c>
      <c r="K18" s="164">
        <v>975.15</v>
      </c>
      <c r="L18" s="160">
        <f t="shared" si="4"/>
        <v>975.15</v>
      </c>
      <c r="M18" s="154"/>
      <c r="N18" s="155">
        <f t="shared" si="3"/>
        <v>-7652.1100000000006</v>
      </c>
      <c r="O18" s="131">
        <f t="shared" si="2"/>
        <v>-88.696874789910126</v>
      </c>
      <c r="P18" s="136" t="b">
        <f>I18='[3]Quadro Geral'!I18</f>
        <v>1</v>
      </c>
    </row>
    <row r="19" spans="1:16" s="136" customFormat="1" ht="84.75" customHeight="1">
      <c r="A19" s="12" t="s">
        <v>386</v>
      </c>
      <c r="B19" s="146" t="s">
        <v>238</v>
      </c>
      <c r="C19" s="148"/>
      <c r="D19" s="146" t="s">
        <v>354</v>
      </c>
      <c r="E19" s="9" t="s">
        <v>355</v>
      </c>
      <c r="F19" s="141" t="s">
        <v>14</v>
      </c>
      <c r="G19" s="146"/>
      <c r="H19" s="146" t="s">
        <v>384</v>
      </c>
      <c r="I19" s="10">
        <v>1560180</v>
      </c>
      <c r="J19" s="163">
        <v>462658.82</v>
      </c>
      <c r="K19" s="164">
        <v>1327770.6000000001</v>
      </c>
      <c r="L19" s="160">
        <f t="shared" si="4"/>
        <v>1790429.4200000002</v>
      </c>
      <c r="M19" s="154"/>
      <c r="N19" s="155">
        <f t="shared" si="3"/>
        <v>230249.42000000016</v>
      </c>
      <c r="O19" s="131">
        <f t="shared" si="2"/>
        <v>14.757875373354368</v>
      </c>
      <c r="P19" s="136" t="b">
        <f>I19='[3]Quadro Geral'!I19</f>
        <v>1</v>
      </c>
    </row>
    <row r="20" spans="1:16" s="136" customFormat="1" ht="84.75" customHeight="1">
      <c r="A20" s="12" t="s">
        <v>386</v>
      </c>
      <c r="B20" s="146" t="s">
        <v>237</v>
      </c>
      <c r="C20" s="148"/>
      <c r="D20" s="146" t="s">
        <v>356</v>
      </c>
      <c r="E20" s="9" t="s">
        <v>357</v>
      </c>
      <c r="F20" s="141" t="s">
        <v>14</v>
      </c>
      <c r="G20" s="146"/>
      <c r="H20" s="146" t="s">
        <v>385</v>
      </c>
      <c r="I20" s="10">
        <v>80000</v>
      </c>
      <c r="J20" s="163">
        <v>54913.7</v>
      </c>
      <c r="K20" s="164">
        <v>150086.29999999999</v>
      </c>
      <c r="L20" s="160">
        <f t="shared" si="4"/>
        <v>205000</v>
      </c>
      <c r="M20" s="154">
        <v>205000</v>
      </c>
      <c r="N20" s="155">
        <f t="shared" si="3"/>
        <v>125000</v>
      </c>
      <c r="O20" s="131">
        <f t="shared" si="2"/>
        <v>156.25</v>
      </c>
      <c r="P20" s="136" t="b">
        <f>I20='[3]Quadro Geral'!I20</f>
        <v>1</v>
      </c>
    </row>
    <row r="21" spans="1:16" s="136" customFormat="1" ht="84.75" customHeight="1">
      <c r="A21" s="12" t="s">
        <v>388</v>
      </c>
      <c r="B21" s="146" t="s">
        <v>238</v>
      </c>
      <c r="C21" s="148"/>
      <c r="D21" s="146" t="s">
        <v>358</v>
      </c>
      <c r="E21" s="9" t="s">
        <v>359</v>
      </c>
      <c r="F21" s="146" t="s">
        <v>12</v>
      </c>
      <c r="G21" s="146"/>
      <c r="H21" s="146" t="s">
        <v>387</v>
      </c>
      <c r="I21" s="10">
        <v>675000</v>
      </c>
      <c r="J21" s="163">
        <v>206474.26</v>
      </c>
      <c r="K21" s="164">
        <v>458525.74</v>
      </c>
      <c r="L21" s="160">
        <f t="shared" si="4"/>
        <v>665000</v>
      </c>
      <c r="M21" s="154"/>
      <c r="N21" s="155">
        <f t="shared" si="3"/>
        <v>-10000</v>
      </c>
      <c r="O21" s="131">
        <f t="shared" si="2"/>
        <v>-1.4814814814814816</v>
      </c>
      <c r="P21" s="136" t="b">
        <f>I21='[3]Quadro Geral'!I21</f>
        <v>1</v>
      </c>
    </row>
    <row r="22" spans="1:16" s="136" customFormat="1" ht="84.75" customHeight="1">
      <c r="A22" s="12" t="s">
        <v>390</v>
      </c>
      <c r="B22" s="146" t="s">
        <v>238</v>
      </c>
      <c r="C22" s="148"/>
      <c r="D22" s="146" t="s">
        <v>360</v>
      </c>
      <c r="E22" s="9" t="s">
        <v>361</v>
      </c>
      <c r="F22" s="146" t="s">
        <v>76</v>
      </c>
      <c r="G22" s="146"/>
      <c r="H22" s="146" t="s">
        <v>389</v>
      </c>
      <c r="I22" s="10">
        <v>310000</v>
      </c>
      <c r="J22" s="163">
        <v>72098.95</v>
      </c>
      <c r="K22" s="164">
        <v>282901.05</v>
      </c>
      <c r="L22" s="160">
        <f t="shared" si="4"/>
        <v>355000</v>
      </c>
      <c r="M22" s="154"/>
      <c r="N22" s="155">
        <f t="shared" si="3"/>
        <v>45000</v>
      </c>
      <c r="O22" s="131">
        <f t="shared" si="2"/>
        <v>14.516129032258066</v>
      </c>
      <c r="P22" s="136" t="b">
        <f>I22='[3]Quadro Geral'!I22</f>
        <v>1</v>
      </c>
    </row>
    <row r="23" spans="1:16" s="136" customFormat="1" ht="84.75" customHeight="1">
      <c r="A23" s="12" t="s">
        <v>390</v>
      </c>
      <c r="B23" s="146" t="s">
        <v>237</v>
      </c>
      <c r="C23" s="148"/>
      <c r="D23" s="146" t="s">
        <v>362</v>
      </c>
      <c r="E23" s="147" t="s">
        <v>363</v>
      </c>
      <c r="F23" s="146" t="s">
        <v>22</v>
      </c>
      <c r="G23" s="146"/>
      <c r="H23" s="146" t="s">
        <v>391</v>
      </c>
      <c r="I23" s="10">
        <v>72000</v>
      </c>
      <c r="J23" s="163">
        <v>18585.47</v>
      </c>
      <c r="K23" s="164">
        <v>53414.53</v>
      </c>
      <c r="L23" s="160">
        <f t="shared" si="4"/>
        <v>72000</v>
      </c>
      <c r="M23" s="154"/>
      <c r="N23" s="155">
        <f t="shared" si="3"/>
        <v>0</v>
      </c>
      <c r="O23" s="131">
        <f t="shared" si="2"/>
        <v>0</v>
      </c>
      <c r="P23" s="136" t="b">
        <f>I23='[3]Quadro Geral'!I23</f>
        <v>1</v>
      </c>
    </row>
    <row r="24" spans="1:16" s="136" customFormat="1" ht="84.75" customHeight="1">
      <c r="A24" s="12" t="s">
        <v>402</v>
      </c>
      <c r="B24" s="146" t="s">
        <v>238</v>
      </c>
      <c r="C24" s="148"/>
      <c r="D24" s="146" t="s">
        <v>364</v>
      </c>
      <c r="E24" s="9" t="s">
        <v>365</v>
      </c>
      <c r="F24" s="146" t="s">
        <v>12</v>
      </c>
      <c r="G24" s="146"/>
      <c r="H24" s="146" t="s">
        <v>392</v>
      </c>
      <c r="I24" s="10">
        <v>14000</v>
      </c>
      <c r="J24" s="163"/>
      <c r="K24" s="164">
        <v>17000</v>
      </c>
      <c r="L24" s="160">
        <f t="shared" si="4"/>
        <v>17000</v>
      </c>
      <c r="M24" s="154"/>
      <c r="N24" s="155">
        <f t="shared" si="3"/>
        <v>3000</v>
      </c>
      <c r="O24" s="131">
        <f t="shared" si="2"/>
        <v>21.428571428571427</v>
      </c>
      <c r="P24" s="136" t="b">
        <f>I24='[3]Quadro Geral'!I24</f>
        <v>1</v>
      </c>
    </row>
    <row r="25" spans="1:16" s="136" customFormat="1" ht="143.25" customHeight="1">
      <c r="A25" s="12" t="s">
        <v>403</v>
      </c>
      <c r="B25" s="146" t="s">
        <v>238</v>
      </c>
      <c r="C25" s="148"/>
      <c r="D25" s="146" t="s">
        <v>366</v>
      </c>
      <c r="E25" s="9" t="s">
        <v>367</v>
      </c>
      <c r="F25" s="146" t="s">
        <v>20</v>
      </c>
      <c r="G25" s="146"/>
      <c r="H25" s="146" t="s">
        <v>408</v>
      </c>
      <c r="I25" s="10">
        <v>7000</v>
      </c>
      <c r="J25" s="163"/>
      <c r="K25" s="164">
        <v>3000</v>
      </c>
      <c r="L25" s="160">
        <f t="shared" si="4"/>
        <v>3000</v>
      </c>
      <c r="M25" s="154"/>
      <c r="N25" s="155">
        <f t="shared" si="3"/>
        <v>-4000</v>
      </c>
      <c r="O25" s="131">
        <f t="shared" si="2"/>
        <v>-57.142857142857139</v>
      </c>
      <c r="P25" s="136" t="b">
        <f>I25='[3]Quadro Geral'!I25</f>
        <v>1</v>
      </c>
    </row>
    <row r="26" spans="1:16" s="136" customFormat="1" ht="75.75" customHeight="1">
      <c r="A26" s="12" t="s">
        <v>404</v>
      </c>
      <c r="B26" s="146" t="s">
        <v>238</v>
      </c>
      <c r="C26" s="148"/>
      <c r="D26" s="146" t="s">
        <v>368</v>
      </c>
      <c r="E26" s="9" t="s">
        <v>369</v>
      </c>
      <c r="F26" s="146" t="s">
        <v>18</v>
      </c>
      <c r="G26" s="146"/>
      <c r="H26" s="146" t="s">
        <v>393</v>
      </c>
      <c r="I26" s="10">
        <v>10000</v>
      </c>
      <c r="J26" s="163">
        <v>2663.5</v>
      </c>
      <c r="K26" s="164">
        <v>7336.5</v>
      </c>
      <c r="L26" s="160">
        <f t="shared" si="4"/>
        <v>10000</v>
      </c>
      <c r="M26" s="154"/>
      <c r="N26" s="155">
        <f t="shared" si="3"/>
        <v>0</v>
      </c>
      <c r="O26" s="131">
        <f t="shared" si="2"/>
        <v>0</v>
      </c>
      <c r="P26" s="136" t="b">
        <f>I26='[3]Quadro Geral'!I26</f>
        <v>1</v>
      </c>
    </row>
    <row r="27" spans="1:16" s="136" customFormat="1" ht="39" customHeight="1">
      <c r="A27" s="289" t="s">
        <v>405</v>
      </c>
      <c r="B27" s="273" t="s">
        <v>237</v>
      </c>
      <c r="C27" s="149"/>
      <c r="D27" s="273" t="s">
        <v>370</v>
      </c>
      <c r="E27" s="302" t="s">
        <v>371</v>
      </c>
      <c r="F27" s="273" t="s">
        <v>88</v>
      </c>
      <c r="G27" s="147" t="s">
        <v>70</v>
      </c>
      <c r="H27" s="273" t="s">
        <v>394</v>
      </c>
      <c r="I27" s="275">
        <v>14000</v>
      </c>
      <c r="J27" s="277">
        <v>2663.5</v>
      </c>
      <c r="K27" s="293">
        <v>16000</v>
      </c>
      <c r="L27" s="295">
        <f>J27+K27</f>
        <v>18663.5</v>
      </c>
      <c r="M27" s="156"/>
      <c r="N27" s="280">
        <f>L27-I27</f>
        <v>4663.5</v>
      </c>
      <c r="O27" s="285">
        <f t="shared" si="2"/>
        <v>33.31071428571429</v>
      </c>
      <c r="P27" s="282" t="b">
        <f>I27='[3]Quadro Geral'!I27</f>
        <v>1</v>
      </c>
    </row>
    <row r="28" spans="1:16" s="136" customFormat="1" ht="34.5" customHeight="1">
      <c r="A28" s="290"/>
      <c r="B28" s="274"/>
      <c r="C28" s="150"/>
      <c r="D28" s="274"/>
      <c r="E28" s="303"/>
      <c r="F28" s="274"/>
      <c r="G28" s="147" t="s">
        <v>61</v>
      </c>
      <c r="H28" s="274"/>
      <c r="I28" s="276"/>
      <c r="J28" s="278"/>
      <c r="K28" s="294"/>
      <c r="L28" s="296"/>
      <c r="M28" s="158"/>
      <c r="N28" s="281"/>
      <c r="O28" s="286"/>
      <c r="P28" s="282"/>
    </row>
    <row r="29" spans="1:16" s="136" customFormat="1" ht="115.5" customHeight="1">
      <c r="A29" s="12" t="s">
        <v>396</v>
      </c>
      <c r="B29" s="146" t="s">
        <v>239</v>
      </c>
      <c r="C29" s="148"/>
      <c r="D29" s="146" t="s">
        <v>409</v>
      </c>
      <c r="E29" s="9" t="s">
        <v>397</v>
      </c>
      <c r="F29" s="146" t="s">
        <v>19</v>
      </c>
      <c r="G29" s="9" t="s">
        <v>64</v>
      </c>
      <c r="H29" s="146" t="s">
        <v>398</v>
      </c>
      <c r="I29" s="10">
        <v>160000</v>
      </c>
      <c r="J29" s="163">
        <v>0</v>
      </c>
      <c r="K29" s="164">
        <v>160000</v>
      </c>
      <c r="L29" s="160">
        <f>J29+K29</f>
        <v>160000</v>
      </c>
      <c r="M29" s="154">
        <v>160000</v>
      </c>
      <c r="N29" s="130">
        <f t="shared" si="3"/>
        <v>0</v>
      </c>
      <c r="O29" s="131">
        <f t="shared" si="2"/>
        <v>0</v>
      </c>
      <c r="P29" s="136" t="b">
        <f>I29='[3]Quadro Geral'!I29</f>
        <v>1</v>
      </c>
    </row>
    <row r="30" spans="1:16" s="136" customFormat="1" ht="27" thickBot="1">
      <c r="A30" s="320" t="s">
        <v>4</v>
      </c>
      <c r="B30" s="321"/>
      <c r="C30" s="321"/>
      <c r="D30" s="321"/>
      <c r="E30" s="322"/>
      <c r="F30" s="321"/>
      <c r="G30" s="321"/>
      <c r="H30" s="323"/>
      <c r="I30" s="132">
        <f>SUM(I8:I29)</f>
        <v>3597562.92</v>
      </c>
      <c r="J30" s="165">
        <f t="shared" ref="J30:M30" si="5">SUM(J8:J29)</f>
        <v>1028813.6599999999</v>
      </c>
      <c r="K30" s="165">
        <f t="shared" si="5"/>
        <v>3053882.4499999997</v>
      </c>
      <c r="L30" s="132">
        <f t="shared" si="5"/>
        <v>4082696.1100000003</v>
      </c>
      <c r="M30" s="132">
        <f t="shared" si="5"/>
        <v>365000</v>
      </c>
      <c r="N30" s="132">
        <f>SUM(N8:N29)</f>
        <v>485133.19000000012</v>
      </c>
      <c r="O30" s="132">
        <f>IFERROR(N30/I30*100,)</f>
        <v>13.48505087438471</v>
      </c>
    </row>
    <row r="31" spans="1:16" s="136" customFormat="1">
      <c r="A31" s="318" t="s">
        <v>235</v>
      </c>
      <c r="B31" s="318"/>
      <c r="C31" s="318"/>
      <c r="D31" s="318"/>
      <c r="E31" s="319"/>
      <c r="F31" s="318"/>
      <c r="G31" s="318"/>
      <c r="H31" s="318"/>
      <c r="I31" s="159" t="e">
        <f>I30=#REF!</f>
        <v>#REF!</v>
      </c>
      <c r="J31" s="166" t="e">
        <f>J30=#REF!</f>
        <v>#REF!</v>
      </c>
      <c r="K31" s="166" t="e">
        <f>K30=#REF!</f>
        <v>#REF!</v>
      </c>
      <c r="L31" s="159" t="e">
        <f>L30=#REF!</f>
        <v>#REF!</v>
      </c>
      <c r="M31" s="138" t="e">
        <f>M30=#REF!</f>
        <v>#REF!</v>
      </c>
      <c r="N31" s="138" t="e">
        <f>N30=#REF!</f>
        <v>#REF!</v>
      </c>
      <c r="O31" s="138"/>
    </row>
    <row r="32" spans="1:16" s="136" customFormat="1">
      <c r="A32" s="291" t="s">
        <v>178</v>
      </c>
      <c r="B32" s="292"/>
      <c r="C32" s="292"/>
      <c r="D32" s="292"/>
      <c r="E32" s="292"/>
      <c r="F32" s="292"/>
      <c r="G32" s="292"/>
      <c r="H32" s="292"/>
      <c r="I32" s="292"/>
      <c r="J32" s="292"/>
      <c r="K32" s="292"/>
      <c r="L32" s="292"/>
      <c r="M32" s="292"/>
      <c r="N32" s="292"/>
      <c r="O32" s="292"/>
    </row>
    <row r="33" spans="1:18" s="136" customFormat="1" ht="87.75" customHeight="1">
      <c r="A33" s="287"/>
      <c r="B33" s="288"/>
      <c r="C33" s="288"/>
      <c r="D33" s="288"/>
      <c r="E33" s="288"/>
      <c r="F33" s="288"/>
      <c r="G33" s="288"/>
      <c r="H33" s="288"/>
      <c r="I33" s="288"/>
      <c r="J33" s="288"/>
      <c r="K33" s="288"/>
      <c r="L33" s="288"/>
      <c r="M33" s="288"/>
      <c r="N33" s="288"/>
      <c r="O33" s="288"/>
    </row>
    <row r="34" spans="1:18" s="136" customFormat="1">
      <c r="A34" s="314"/>
      <c r="B34" s="314"/>
      <c r="C34" s="314"/>
      <c r="D34" s="314"/>
      <c r="E34" s="315"/>
      <c r="F34" s="314"/>
      <c r="G34" s="314"/>
      <c r="H34" s="314"/>
      <c r="I34" s="314"/>
      <c r="J34" s="314"/>
      <c r="K34" s="314"/>
      <c r="L34" s="314"/>
      <c r="M34" s="314"/>
      <c r="N34" s="314"/>
      <c r="O34" s="314"/>
    </row>
    <row r="35" spans="1:18">
      <c r="R35" s="136"/>
    </row>
    <row r="36" spans="1:18">
      <c r="R36" s="136"/>
    </row>
    <row r="37" spans="1:18">
      <c r="R37" s="136"/>
    </row>
    <row r="38" spans="1:18">
      <c r="R38" s="136"/>
    </row>
    <row r="39" spans="1:18">
      <c r="R39" s="136"/>
    </row>
    <row r="40" spans="1:18">
      <c r="R40" s="136"/>
    </row>
    <row r="41" spans="1:18">
      <c r="R41" s="136"/>
    </row>
    <row r="42" spans="1:18">
      <c r="R42" s="136"/>
    </row>
    <row r="43" spans="1:18">
      <c r="R43" s="136"/>
    </row>
    <row r="44" spans="1:18">
      <c r="R44" s="136"/>
    </row>
    <row r="45" spans="1:18">
      <c r="R45" s="136"/>
    </row>
    <row r="46" spans="1:18">
      <c r="R46" s="136"/>
    </row>
  </sheetData>
  <sheetProtection formatCells="0" formatRows="0" insertRows="0" deleteRows="0"/>
  <mergeCells count="49">
    <mergeCell ref="A34:O34"/>
    <mergeCell ref="L6:L7"/>
    <mergeCell ref="G6:G7"/>
    <mergeCell ref="A31:H31"/>
    <mergeCell ref="A30:H30"/>
    <mergeCell ref="A13:A14"/>
    <mergeCell ref="B13:B14"/>
    <mergeCell ref="D13:D14"/>
    <mergeCell ref="E13:E14"/>
    <mergeCell ref="F13:F14"/>
    <mergeCell ref="H13:H14"/>
    <mergeCell ref="K13:K14"/>
    <mergeCell ref="L13:L14"/>
    <mergeCell ref="N13:N14"/>
    <mergeCell ref="O13:O14"/>
    <mergeCell ref="F27:F28"/>
    <mergeCell ref="A1:O1"/>
    <mergeCell ref="H6:H7"/>
    <mergeCell ref="N6:O6"/>
    <mergeCell ref="A6:A7"/>
    <mergeCell ref="B6:B7"/>
    <mergeCell ref="D6:D7"/>
    <mergeCell ref="F6:F7"/>
    <mergeCell ref="E6:E7"/>
    <mergeCell ref="A5:O5"/>
    <mergeCell ref="A2:O2"/>
    <mergeCell ref="A3:O3"/>
    <mergeCell ref="C6:C7"/>
    <mergeCell ref="P27:P28"/>
    <mergeCell ref="P13:P14"/>
    <mergeCell ref="M6:M7"/>
    <mergeCell ref="O27:O28"/>
    <mergeCell ref="A33:O33"/>
    <mergeCell ref="A27:A28"/>
    <mergeCell ref="B27:B28"/>
    <mergeCell ref="J27:J28"/>
    <mergeCell ref="A32:O32"/>
    <mergeCell ref="K27:K28"/>
    <mergeCell ref="L27:L28"/>
    <mergeCell ref="I6:I7"/>
    <mergeCell ref="I13:I14"/>
    <mergeCell ref="J6:K6"/>
    <mergeCell ref="D27:D28"/>
    <mergeCell ref="E27:E28"/>
    <mergeCell ref="H27:H28"/>
    <mergeCell ref="I27:I28"/>
    <mergeCell ref="J13:J14"/>
    <mergeCell ref="G13:G14"/>
    <mergeCell ref="N27:N28"/>
  </mergeCells>
  <phoneticPr fontId="10" type="noConversion"/>
  <conditionalFormatting sqref="M31:O31">
    <cfRule type="cellIs" dxfId="17" priority="17" operator="equal">
      <formula>TRUE</formula>
    </cfRule>
  </conditionalFormatting>
  <conditionalFormatting sqref="I31:L31">
    <cfRule type="containsText" dxfId="16" priority="2" operator="containsText" text="falso">
      <formula>NOT(ISERROR(SEARCH("falso",I31)))</formula>
    </cfRule>
    <cfRule type="containsText" dxfId="15" priority="3" operator="containsText" text="verdadeiro">
      <formula>NOT(ISERROR(SEARCH("verdadeiro",I31)))</formula>
    </cfRule>
  </conditionalFormatting>
  <conditionalFormatting sqref="P8:P13 P29 P15:P27">
    <cfRule type="containsText" dxfId="14" priority="1" operator="containsText" text="verdadeiro">
      <formula>NOT(ISERROR(SEARCH("verdadeiro",P8)))</formula>
    </cfRule>
  </conditionalFormatting>
  <pageMargins left="0.23622047244094491" right="0.23622047244094491" top="0.27" bottom="0.17" header="0.31496062992125984" footer="0.31496062992125984"/>
  <pageSetup paperSize="9"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0000000}">
          <x14:formula1>
            <xm:f>'Validação de dados'!$D$1:$D$16</xm:f>
          </x14:formula1>
          <xm:sqref>F8:F13 F29 F15:F27</xm:sqref>
        </x14:dataValidation>
        <x14:dataValidation type="list" allowBlank="1" showInputMessage="1" showErrorMessage="1" xr:uid="{00000000-0002-0000-0400-000001000000}">
          <x14:formula1>
            <xm:f>'Validação de dados'!$A$1:$A$17</xm:f>
          </x14:formula1>
          <xm:sqref>G8:G13 G15:G29</xm:sqref>
        </x14:dataValidation>
        <x14:dataValidation type="list" allowBlank="1" showInputMessage="1" showErrorMessage="1" xr:uid="{00000000-0002-0000-0400-000002000000}">
          <x14:formula1>
            <xm:f>'Validação de dados'!$E$1:$E$6</xm:f>
          </x14:formula1>
          <xm:sqref>B29 B8:B10 B12:B13 B15:B27</xm:sqref>
        </x14:dataValidation>
        <x14:dataValidation type="list" allowBlank="1" showInputMessage="1" showErrorMessage="1" xr:uid="{00000000-0002-0000-0400-000003000000}">
          <x14:formula1>
            <xm:f>'Validação de dados'!$H$1:$H$5</xm:f>
          </x14:formula1>
          <xm:sqref>C8:C29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97C27-EDE0-4754-A347-7328FDE01DED}">
  <dimension ref="A1:AP993"/>
  <sheetViews>
    <sheetView view="pageBreakPreview" zoomScale="19" zoomScaleNormal="50" zoomScaleSheetLayoutView="19" workbookViewId="0">
      <selection activeCell="B9" sqref="B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356</v>
      </c>
      <c r="D3" s="334"/>
      <c r="E3" s="334"/>
      <c r="F3" s="334"/>
      <c r="G3" s="334"/>
      <c r="H3" s="334"/>
      <c r="I3" s="334"/>
      <c r="J3" s="335"/>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14</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199" customFormat="1" ht="409.5">
      <c r="A9" s="191">
        <v>6</v>
      </c>
      <c r="B9" s="192" t="s">
        <v>452</v>
      </c>
      <c r="C9" s="192"/>
      <c r="D9" s="193">
        <v>80000</v>
      </c>
      <c r="E9" s="193">
        <v>53890</v>
      </c>
      <c r="F9" s="193">
        <v>0</v>
      </c>
      <c r="G9" s="193">
        <f t="shared" ref="G9:G11" si="0">E9+F9</f>
        <v>53890</v>
      </c>
      <c r="H9" s="194">
        <f t="shared" ref="H9:H12" si="1">IFERROR(G9/D9*100-100,0)</f>
        <v>-32.637500000000003</v>
      </c>
      <c r="I9" s="193"/>
      <c r="J9" s="194">
        <f t="shared" ref="J9:J12" si="2">IFERROR(I9/G9*100,)</f>
        <v>0</v>
      </c>
      <c r="K9" s="195"/>
      <c r="L9" s="196"/>
      <c r="M9" s="196"/>
      <c r="N9" s="196"/>
      <c r="O9" s="197"/>
      <c r="P9" s="198"/>
      <c r="Q9" s="197"/>
      <c r="R9" s="197"/>
      <c r="S9" s="197"/>
      <c r="T9" s="197"/>
      <c r="U9" s="197"/>
      <c r="V9" s="197"/>
      <c r="W9" s="197"/>
      <c r="X9" s="197"/>
      <c r="Y9" s="197"/>
      <c r="Z9" s="196"/>
      <c r="AA9" s="196"/>
      <c r="AB9" s="196"/>
      <c r="AC9" s="196"/>
      <c r="AD9" s="196"/>
      <c r="AE9" s="196"/>
      <c r="AF9" s="196"/>
      <c r="AG9" s="196"/>
      <c r="AH9" s="196"/>
      <c r="AI9" s="196"/>
      <c r="AJ9" s="196"/>
      <c r="AK9" s="196"/>
      <c r="AL9" s="196"/>
      <c r="AM9" s="196"/>
      <c r="AN9" s="196"/>
      <c r="AO9" s="196"/>
      <c r="AP9" s="196"/>
    </row>
    <row r="10" spans="1:42" ht="262.5">
      <c r="A10" s="200">
        <v>2</v>
      </c>
      <c r="B10" s="170" t="s">
        <v>451</v>
      </c>
      <c r="C10" s="181"/>
      <c r="D10" s="182"/>
      <c r="E10" s="182">
        <v>1023.7</v>
      </c>
      <c r="F10" s="193"/>
      <c r="G10" s="193">
        <f t="shared" si="0"/>
        <v>1023.7</v>
      </c>
      <c r="H10" s="193">
        <f t="shared" si="1"/>
        <v>0</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ht="78.75">
      <c r="A11" s="200">
        <v>1</v>
      </c>
      <c r="B11" s="181" t="s">
        <v>453</v>
      </c>
      <c r="C11" s="181"/>
      <c r="D11" s="182"/>
      <c r="E11" s="182"/>
      <c r="F11" s="182">
        <v>150086.29999999999</v>
      </c>
      <c r="G11" s="193">
        <f t="shared" si="0"/>
        <v>150086.29999999999</v>
      </c>
      <c r="H11" s="193">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55.5" customHeight="1">
      <c r="A12" s="341" t="s">
        <v>0</v>
      </c>
      <c r="B12" s="334"/>
      <c r="C12" s="334"/>
      <c r="D12" s="185">
        <f>SUM(D9:D11)</f>
        <v>80000</v>
      </c>
      <c r="E12" s="185">
        <f>SUM(E9:E11)</f>
        <v>54913.7</v>
      </c>
      <c r="F12" s="185">
        <f>SUM(F9:F11)</f>
        <v>150086.29999999999</v>
      </c>
      <c r="G12" s="185">
        <f>SUM(G9:G11)</f>
        <v>205000</v>
      </c>
      <c r="H12" s="185">
        <f t="shared" si="1"/>
        <v>156.25</v>
      </c>
      <c r="I12" s="185">
        <f>SUM(I9:I11)</f>
        <v>0</v>
      </c>
      <c r="J12" s="185">
        <f t="shared" si="2"/>
        <v>0</v>
      </c>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row>
    <row r="13" spans="1:42" ht="55.5" customHeight="1">
      <c r="A13" s="342"/>
      <c r="B13" s="334"/>
      <c r="C13" s="334"/>
      <c r="D13" s="334"/>
      <c r="E13" s="334"/>
      <c r="F13" s="334"/>
      <c r="G13" s="334"/>
      <c r="H13" s="334"/>
      <c r="I13" s="334"/>
      <c r="J13" s="334"/>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343" t="s">
        <v>178</v>
      </c>
      <c r="B14" s="334"/>
      <c r="C14" s="334"/>
      <c r="D14" s="334"/>
      <c r="E14" s="334"/>
      <c r="F14" s="334"/>
      <c r="G14" s="334"/>
      <c r="H14" s="334"/>
      <c r="I14" s="334"/>
      <c r="J14" s="335"/>
      <c r="K14" s="168"/>
      <c r="L14" s="187"/>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199.5" customHeight="1">
      <c r="A15" s="344"/>
      <c r="B15" s="334"/>
      <c r="C15" s="334"/>
      <c r="D15" s="334"/>
      <c r="E15" s="334"/>
      <c r="F15" s="334"/>
      <c r="G15" s="334"/>
      <c r="H15" s="334"/>
      <c r="I15" s="334"/>
      <c r="J15" s="335"/>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55.5" customHeight="1">
      <c r="A16" s="188"/>
      <c r="B16" s="188"/>
      <c r="C16" s="188"/>
      <c r="D16" s="188"/>
      <c r="E16" s="188"/>
      <c r="F16" s="188"/>
      <c r="G16" s="188"/>
      <c r="H16" s="188"/>
      <c r="I16" s="188"/>
      <c r="J16" s="18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55.5" customHeight="1">
      <c r="A17" s="343" t="s">
        <v>449</v>
      </c>
      <c r="B17" s="334"/>
      <c r="C17" s="334"/>
      <c r="D17" s="334"/>
      <c r="E17" s="334"/>
      <c r="F17" s="334"/>
      <c r="G17" s="334"/>
      <c r="H17" s="334"/>
      <c r="I17" s="334"/>
      <c r="J17" s="335"/>
      <c r="K17" s="189"/>
      <c r="L17" s="189"/>
      <c r="M17" s="189"/>
      <c r="N17" s="173"/>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23.5" customHeight="1">
      <c r="A18" s="327" t="s">
        <v>450</v>
      </c>
      <c r="B18" s="328"/>
      <c r="C18" s="328"/>
      <c r="D18" s="328"/>
      <c r="E18" s="328"/>
      <c r="F18" s="328"/>
      <c r="G18" s="328"/>
      <c r="H18" s="328"/>
      <c r="I18" s="328"/>
      <c r="J18" s="329"/>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08.5" customHeight="1">
      <c r="A19" s="330"/>
      <c r="B19" s="331"/>
      <c r="C19" s="331"/>
      <c r="D19" s="331"/>
      <c r="E19" s="331"/>
      <c r="F19" s="331"/>
      <c r="G19" s="331"/>
      <c r="H19" s="331"/>
      <c r="I19" s="331"/>
      <c r="J19" s="332"/>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sheetData>
  <mergeCells count="21">
    <mergeCell ref="A1:J1"/>
    <mergeCell ref="A2:J2"/>
    <mergeCell ref="A3:B3"/>
    <mergeCell ref="C3:J3"/>
    <mergeCell ref="A4:B4"/>
    <mergeCell ref="C4:J4"/>
    <mergeCell ref="A18:J19"/>
    <mergeCell ref="A6:C6"/>
    <mergeCell ref="D6:H6"/>
    <mergeCell ref="I6:J6"/>
    <mergeCell ref="A7:C7"/>
    <mergeCell ref="D7:D8"/>
    <mergeCell ref="E7:G7"/>
    <mergeCell ref="H7:H8"/>
    <mergeCell ref="I7:I8"/>
    <mergeCell ref="J7:J8"/>
    <mergeCell ref="A12:C12"/>
    <mergeCell ref="A13:J13"/>
    <mergeCell ref="A14:J14"/>
    <mergeCell ref="A15:J15"/>
    <mergeCell ref="A17:J17"/>
  </mergeCells>
  <dataValidations count="1">
    <dataValidation type="list" allowBlank="1" showErrorMessage="1" sqref="AP8:AP10" xr:uid="{3E81868C-FE3E-403E-A496-1FC83E48329C}">
      <formula1>$AP$8:$AP$10</formula1>
    </dataValidation>
  </dataValidations>
  <pageMargins left="0.511811024" right="0.511811024" top="0.78740157499999996" bottom="0.78740157499999996" header="0.31496062000000002" footer="0.31496062000000002"/>
  <pageSetup paperSize="9" scale="24"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DCDB-0CF8-45D7-A19D-416052EB18AD}">
  <dimension ref="A1:AP993"/>
  <sheetViews>
    <sheetView view="pageBreakPreview" zoomScale="28" zoomScaleNormal="60" zoomScaleSheetLayoutView="28" workbookViewId="0">
      <selection activeCell="A15" sqref="A15:J15"/>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409</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19</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ht="131.25">
      <c r="A9" s="206">
        <v>1</v>
      </c>
      <c r="B9" s="202" t="s">
        <v>454</v>
      </c>
      <c r="C9" s="204" t="s">
        <v>104</v>
      </c>
      <c r="D9" s="182">
        <v>150000</v>
      </c>
      <c r="E9" s="182"/>
      <c r="F9" s="182">
        <v>96000</v>
      </c>
      <c r="G9" s="179">
        <f t="shared" ref="G9:G11" si="0">E9+F9</f>
        <v>96000</v>
      </c>
      <c r="H9" s="180">
        <f t="shared" ref="H9:H12" si="1">IFERROR(G9/D9*100-100,0)</f>
        <v>-36</v>
      </c>
      <c r="I9" s="182"/>
      <c r="J9" s="183">
        <f t="shared" ref="J9:J12"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78.75">
      <c r="A10" s="206">
        <v>2</v>
      </c>
      <c r="B10" s="202" t="s">
        <v>456</v>
      </c>
      <c r="C10" s="204" t="s">
        <v>87</v>
      </c>
      <c r="D10" s="182">
        <v>10000</v>
      </c>
      <c r="E10" s="182"/>
      <c r="F10" s="182">
        <v>10000</v>
      </c>
      <c r="G10" s="179">
        <f t="shared" si="0"/>
        <v>10000</v>
      </c>
      <c r="H10" s="180">
        <f t="shared" si="1"/>
        <v>0</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s="205" customFormat="1" ht="131.25">
      <c r="A11" s="206">
        <v>1</v>
      </c>
      <c r="B11" s="202" t="s">
        <v>455</v>
      </c>
      <c r="C11" s="204" t="s">
        <v>104</v>
      </c>
      <c r="D11" s="182">
        <v>0</v>
      </c>
      <c r="E11" s="182"/>
      <c r="F11" s="182">
        <v>54000</v>
      </c>
      <c r="G11" s="179">
        <f t="shared" si="0"/>
        <v>54000</v>
      </c>
      <c r="H11" s="180">
        <f t="shared" si="1"/>
        <v>0</v>
      </c>
      <c r="I11" s="182"/>
      <c r="J11" s="183">
        <f t="shared" si="2"/>
        <v>0</v>
      </c>
      <c r="K11" s="168"/>
      <c r="L11" s="168"/>
      <c r="M11" s="168"/>
      <c r="N11" s="168"/>
      <c r="O11" s="175"/>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55.5" customHeight="1">
      <c r="A12" s="341" t="s">
        <v>0</v>
      </c>
      <c r="B12" s="334"/>
      <c r="C12" s="334"/>
      <c r="D12" s="185">
        <f>SUM(D9:D11)</f>
        <v>160000</v>
      </c>
      <c r="E12" s="185">
        <f>SUM(E9:E11)</f>
        <v>0</v>
      </c>
      <c r="F12" s="185">
        <f>SUM(F9:F11)</f>
        <v>160000</v>
      </c>
      <c r="G12" s="185">
        <f>SUM(G9:G11)</f>
        <v>160000</v>
      </c>
      <c r="H12" s="185">
        <f t="shared" si="1"/>
        <v>0</v>
      </c>
      <c r="I12" s="185">
        <f>SUM(I9:I11)</f>
        <v>0</v>
      </c>
      <c r="J12" s="185">
        <f t="shared" si="2"/>
        <v>0</v>
      </c>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row>
    <row r="13" spans="1:42" ht="55.5" customHeight="1">
      <c r="A13" s="342"/>
      <c r="B13" s="334"/>
      <c r="C13" s="334"/>
      <c r="D13" s="334"/>
      <c r="E13" s="334"/>
      <c r="F13" s="334"/>
      <c r="G13" s="334"/>
      <c r="H13" s="334"/>
      <c r="I13" s="334"/>
      <c r="J13" s="334"/>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343" t="s">
        <v>178</v>
      </c>
      <c r="B14" s="334"/>
      <c r="C14" s="334"/>
      <c r="D14" s="334"/>
      <c r="E14" s="334"/>
      <c r="F14" s="334"/>
      <c r="G14" s="334"/>
      <c r="H14" s="334"/>
      <c r="I14" s="334"/>
      <c r="J14" s="335"/>
      <c r="K14" s="168"/>
      <c r="L14" s="187"/>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199.5" customHeight="1">
      <c r="A15" s="344"/>
      <c r="B15" s="334"/>
      <c r="C15" s="334"/>
      <c r="D15" s="334"/>
      <c r="E15" s="334"/>
      <c r="F15" s="334"/>
      <c r="G15" s="334"/>
      <c r="H15" s="334"/>
      <c r="I15" s="334"/>
      <c r="J15" s="335"/>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55.5" customHeight="1">
      <c r="A16" s="188"/>
      <c r="B16" s="188"/>
      <c r="C16" s="188"/>
      <c r="D16" s="188"/>
      <c r="E16" s="188"/>
      <c r="F16" s="188"/>
      <c r="G16" s="188"/>
      <c r="H16" s="188"/>
      <c r="I16" s="188"/>
      <c r="J16" s="18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55.5" customHeight="1">
      <c r="A17" s="343" t="s">
        <v>449</v>
      </c>
      <c r="B17" s="334"/>
      <c r="C17" s="334"/>
      <c r="D17" s="334"/>
      <c r="E17" s="334"/>
      <c r="F17" s="334"/>
      <c r="G17" s="334"/>
      <c r="H17" s="334"/>
      <c r="I17" s="334"/>
      <c r="J17" s="335"/>
      <c r="K17" s="189"/>
      <c r="L17" s="189"/>
      <c r="M17" s="189"/>
      <c r="N17" s="173"/>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23.5" customHeight="1">
      <c r="A18" s="327" t="s">
        <v>450</v>
      </c>
      <c r="B18" s="328"/>
      <c r="C18" s="328"/>
      <c r="D18" s="328"/>
      <c r="E18" s="328"/>
      <c r="F18" s="328"/>
      <c r="G18" s="328"/>
      <c r="H18" s="328"/>
      <c r="I18" s="328"/>
      <c r="J18" s="329"/>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08.5" customHeight="1">
      <c r="A19" s="330"/>
      <c r="B19" s="331"/>
      <c r="C19" s="331"/>
      <c r="D19" s="331"/>
      <c r="E19" s="331"/>
      <c r="F19" s="331"/>
      <c r="G19" s="331"/>
      <c r="H19" s="331"/>
      <c r="I19" s="331"/>
      <c r="J19" s="332"/>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sheetData>
  <mergeCells count="21">
    <mergeCell ref="A1:J1"/>
    <mergeCell ref="A2:J2"/>
    <mergeCell ref="A3:B3"/>
    <mergeCell ref="C3:J3"/>
    <mergeCell ref="A4:B4"/>
    <mergeCell ref="C4:J4"/>
    <mergeCell ref="A18:J19"/>
    <mergeCell ref="A6:C6"/>
    <mergeCell ref="D6:H6"/>
    <mergeCell ref="I6:J6"/>
    <mergeCell ref="A7:C7"/>
    <mergeCell ref="D7:D8"/>
    <mergeCell ref="E7:G7"/>
    <mergeCell ref="H7:H8"/>
    <mergeCell ref="I7:I8"/>
    <mergeCell ref="J7:J8"/>
    <mergeCell ref="A12:C12"/>
    <mergeCell ref="A13:J13"/>
    <mergeCell ref="A14:J14"/>
    <mergeCell ref="A15:J15"/>
    <mergeCell ref="A17:J17"/>
  </mergeCells>
  <dataValidations count="1">
    <dataValidation type="list" allowBlank="1" showErrorMessage="1" sqref="AP8:AP10" xr:uid="{A27651CF-E9C0-49F4-9EA9-C516F7B1AC9C}">
      <formula1>$AP$8:$AP$10</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4ACB-00BA-4339-A898-0251942D267A}">
  <dimension ref="A1:AP991"/>
  <sheetViews>
    <sheetView view="pageBreakPreview" zoomScale="19" zoomScaleNormal="60" zoomScaleSheetLayoutView="19" workbookViewId="0">
      <selection activeCell="A13" sqref="A13:J13"/>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457</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22</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05" customFormat="1" ht="210">
      <c r="A9" s="207">
        <v>6</v>
      </c>
      <c r="B9" s="201" t="s">
        <v>458</v>
      </c>
      <c r="C9" s="207" t="s">
        <v>78</v>
      </c>
      <c r="D9" s="182">
        <v>72000</v>
      </c>
      <c r="E9" s="182">
        <v>18585.47</v>
      </c>
      <c r="F9" s="182">
        <v>53414.53</v>
      </c>
      <c r="G9" s="179">
        <f t="shared" ref="G9" si="0">E9+F9</f>
        <v>72000</v>
      </c>
      <c r="H9" s="180">
        <f t="shared" ref="H9:H10" si="1">IFERROR(G9/D9*100-100,0)</f>
        <v>0</v>
      </c>
      <c r="I9" s="182"/>
      <c r="J9" s="183">
        <f t="shared" ref="J9:J10"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55.5" customHeight="1">
      <c r="A10" s="341" t="s">
        <v>0</v>
      </c>
      <c r="B10" s="334"/>
      <c r="C10" s="334"/>
      <c r="D10" s="185">
        <f>SUM(D9:D9)</f>
        <v>72000</v>
      </c>
      <c r="E10" s="185">
        <f>SUM(E9:E9)</f>
        <v>18585.47</v>
      </c>
      <c r="F10" s="185">
        <f>SUM(F9:F9)</f>
        <v>53414.53</v>
      </c>
      <c r="G10" s="185">
        <f>SUM(G9:G9)</f>
        <v>72000</v>
      </c>
      <c r="H10" s="185">
        <f t="shared" si="1"/>
        <v>0</v>
      </c>
      <c r="I10" s="185">
        <f>SUM(I9:I9)</f>
        <v>0</v>
      </c>
      <c r="J10" s="185">
        <f t="shared" si="2"/>
        <v>0</v>
      </c>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row>
    <row r="11" spans="1:42" ht="55.5" customHeight="1">
      <c r="A11" s="342"/>
      <c r="B11" s="334"/>
      <c r="C11" s="334"/>
      <c r="D11" s="334"/>
      <c r="E11" s="334"/>
      <c r="F11" s="334"/>
      <c r="G11" s="334"/>
      <c r="H11" s="334"/>
      <c r="I11" s="334"/>
      <c r="J11" s="334"/>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row>
    <row r="12" spans="1:42" ht="55.5" customHeight="1">
      <c r="A12" s="343" t="s">
        <v>178</v>
      </c>
      <c r="B12" s="334"/>
      <c r="C12" s="334"/>
      <c r="D12" s="334"/>
      <c r="E12" s="334"/>
      <c r="F12" s="334"/>
      <c r="G12" s="334"/>
      <c r="H12" s="334"/>
      <c r="I12" s="334"/>
      <c r="J12" s="335"/>
      <c r="K12" s="168"/>
      <c r="L12" s="187"/>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row>
    <row r="13" spans="1:42" ht="199.5" customHeight="1">
      <c r="A13" s="344"/>
      <c r="B13" s="334"/>
      <c r="C13" s="334"/>
      <c r="D13" s="334"/>
      <c r="E13" s="334"/>
      <c r="F13" s="334"/>
      <c r="G13" s="334"/>
      <c r="H13" s="334"/>
      <c r="I13" s="334"/>
      <c r="J13" s="335"/>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188"/>
      <c r="B14" s="188"/>
      <c r="C14" s="188"/>
      <c r="D14" s="188"/>
      <c r="E14" s="188"/>
      <c r="F14" s="188"/>
      <c r="G14" s="188"/>
      <c r="H14" s="188"/>
      <c r="I14" s="188"/>
      <c r="J14" s="18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55.5" customHeight="1">
      <c r="A15" s="343" t="s">
        <v>449</v>
      </c>
      <c r="B15" s="334"/>
      <c r="C15" s="334"/>
      <c r="D15" s="334"/>
      <c r="E15" s="334"/>
      <c r="F15" s="334"/>
      <c r="G15" s="334"/>
      <c r="H15" s="334"/>
      <c r="I15" s="334"/>
      <c r="J15" s="335"/>
      <c r="K15" s="189"/>
      <c r="L15" s="189"/>
      <c r="M15" s="189"/>
      <c r="N15" s="173"/>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223.5" customHeight="1">
      <c r="A16" s="327" t="s">
        <v>450</v>
      </c>
      <c r="B16" s="328"/>
      <c r="C16" s="328"/>
      <c r="D16" s="328"/>
      <c r="E16" s="328"/>
      <c r="F16" s="328"/>
      <c r="G16" s="328"/>
      <c r="H16" s="328"/>
      <c r="I16" s="328"/>
      <c r="J16" s="329"/>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208.5" customHeight="1">
      <c r="A17" s="330"/>
      <c r="B17" s="331"/>
      <c r="C17" s="331"/>
      <c r="D17" s="331"/>
      <c r="E17" s="331"/>
      <c r="F17" s="331"/>
      <c r="G17" s="331"/>
      <c r="H17" s="331"/>
      <c r="I17" s="331"/>
      <c r="J17" s="332"/>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5.5" customHeight="1">
      <c r="A18" s="168"/>
      <c r="B18" s="168"/>
      <c r="C18" s="168"/>
      <c r="D18" s="168"/>
      <c r="E18" s="168"/>
      <c r="F18" s="168"/>
      <c r="G18" s="168"/>
      <c r="H18" s="168"/>
      <c r="I18" s="190"/>
      <c r="J18" s="190"/>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5.5" customHeight="1">
      <c r="A19" s="168"/>
      <c r="B19" s="168"/>
      <c r="C19" s="168"/>
      <c r="D19" s="168"/>
      <c r="E19" s="168"/>
      <c r="F19" s="168"/>
      <c r="G19" s="168"/>
      <c r="H19" s="168"/>
      <c r="I19" s="190"/>
      <c r="J19" s="190"/>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sheetData>
  <mergeCells count="21">
    <mergeCell ref="A1:J1"/>
    <mergeCell ref="A2:J2"/>
    <mergeCell ref="A3:B3"/>
    <mergeCell ref="C3:J3"/>
    <mergeCell ref="A4:B4"/>
    <mergeCell ref="C4:J4"/>
    <mergeCell ref="A16:J17"/>
    <mergeCell ref="A6:C6"/>
    <mergeCell ref="D6:H6"/>
    <mergeCell ref="I6:J6"/>
    <mergeCell ref="A7:C7"/>
    <mergeCell ref="D7:D8"/>
    <mergeCell ref="E7:G7"/>
    <mergeCell ref="H7:H8"/>
    <mergeCell ref="I7:I8"/>
    <mergeCell ref="J7:J8"/>
    <mergeCell ref="A10:C10"/>
    <mergeCell ref="A11:J11"/>
    <mergeCell ref="A12:J12"/>
    <mergeCell ref="A13:J13"/>
    <mergeCell ref="A15:J15"/>
  </mergeCells>
  <dataValidations count="1">
    <dataValidation type="list" allowBlank="1" showErrorMessage="1" sqref="AP8:AP9" xr:uid="{3AAE6696-AE62-437E-81B6-6A51CB81AEA3}">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C220B-39FE-4AE3-934E-708271F090D0}">
  <dimension ref="A1:AP1001"/>
  <sheetViews>
    <sheetView view="pageBreakPreview" zoomScale="33" zoomScaleNormal="60" zoomScaleSheetLayoutView="33"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341</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473</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08" customFormat="1" ht="131.25">
      <c r="A9" s="209">
        <v>12</v>
      </c>
      <c r="B9" s="202" t="s">
        <v>459</v>
      </c>
      <c r="C9" s="202" t="s">
        <v>79</v>
      </c>
      <c r="D9" s="182"/>
      <c r="E9" s="182"/>
      <c r="F9" s="182"/>
      <c r="G9" s="179">
        <f t="shared" ref="G9:G19" si="0">E9+F9</f>
        <v>0</v>
      </c>
      <c r="H9" s="180">
        <f t="shared" ref="H9:H20" si="1">IFERROR(G9/D9*100-100,0)</f>
        <v>0</v>
      </c>
      <c r="I9" s="182"/>
      <c r="J9" s="183">
        <f t="shared" ref="J9:J20" si="2">IFERROR(I9/G9*100,)</f>
        <v>0</v>
      </c>
      <c r="K9" s="168"/>
      <c r="L9" s="168"/>
      <c r="M9" s="168"/>
      <c r="N9" s="168"/>
      <c r="O9" s="175"/>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78.75">
      <c r="A10" s="209">
        <v>6</v>
      </c>
      <c r="B10" s="202" t="s">
        <v>460</v>
      </c>
      <c r="C10" s="202" t="s">
        <v>79</v>
      </c>
      <c r="D10" s="182"/>
      <c r="E10" s="182"/>
      <c r="F10" s="182"/>
      <c r="G10" s="179">
        <f t="shared" si="0"/>
        <v>0</v>
      </c>
      <c r="H10" s="180">
        <f t="shared" si="1"/>
        <v>0</v>
      </c>
      <c r="I10" s="182"/>
      <c r="J10" s="183">
        <f t="shared" si="2"/>
        <v>0</v>
      </c>
      <c r="K10" s="168"/>
      <c r="L10" s="168"/>
      <c r="M10" s="168"/>
      <c r="N10" s="168"/>
      <c r="O10" s="175"/>
      <c r="P10" s="169"/>
      <c r="Q10" s="170"/>
      <c r="R10" s="170"/>
      <c r="S10" s="170"/>
      <c r="T10" s="170"/>
      <c r="U10" s="170"/>
      <c r="V10" s="170"/>
      <c r="W10" s="170"/>
      <c r="X10" s="170"/>
      <c r="Y10" s="170"/>
      <c r="Z10" s="168"/>
      <c r="AA10" s="168"/>
      <c r="AB10" s="168"/>
      <c r="AC10" s="168"/>
      <c r="AD10" s="168"/>
      <c r="AE10" s="168"/>
      <c r="AF10" s="168"/>
      <c r="AG10" s="168"/>
      <c r="AH10" s="168"/>
      <c r="AI10" s="168"/>
      <c r="AJ10" s="168"/>
      <c r="AK10" s="168"/>
      <c r="AL10" s="168"/>
      <c r="AM10" s="168"/>
      <c r="AN10" s="168"/>
      <c r="AO10" s="168"/>
      <c r="AP10" s="168" t="s">
        <v>447</v>
      </c>
    </row>
    <row r="11" spans="1:42" ht="78.75">
      <c r="A11" s="209">
        <v>30</v>
      </c>
      <c r="B11" s="202" t="s">
        <v>461</v>
      </c>
      <c r="C11" s="202" t="s">
        <v>79</v>
      </c>
      <c r="D11" s="182"/>
      <c r="E11" s="182"/>
      <c r="F11" s="182"/>
      <c r="G11" s="179">
        <f t="shared" si="0"/>
        <v>0</v>
      </c>
      <c r="H11" s="180">
        <f t="shared" si="1"/>
        <v>0</v>
      </c>
      <c r="I11" s="182"/>
      <c r="J11" s="183">
        <f t="shared" si="2"/>
        <v>0</v>
      </c>
      <c r="K11" s="168"/>
      <c r="L11" s="168"/>
      <c r="M11" s="168"/>
      <c r="N11" s="168"/>
      <c r="O11" s="168"/>
      <c r="P11" s="169"/>
      <c r="Q11" s="170"/>
      <c r="R11" s="170"/>
      <c r="S11" s="170"/>
      <c r="T11" s="170"/>
      <c r="U11" s="170"/>
      <c r="V11" s="170"/>
      <c r="W11" s="170"/>
      <c r="X11" s="170"/>
      <c r="Y11" s="170"/>
      <c r="Z11" s="168"/>
      <c r="AA11" s="168"/>
      <c r="AB11" s="168"/>
      <c r="AC11" s="168"/>
      <c r="AD11" s="168"/>
      <c r="AE11" s="168"/>
      <c r="AF11" s="168"/>
      <c r="AG11" s="168"/>
      <c r="AH11" s="168"/>
      <c r="AI11" s="168"/>
      <c r="AJ11" s="168"/>
      <c r="AK11" s="168"/>
      <c r="AL11" s="168"/>
      <c r="AM11" s="168"/>
      <c r="AN11" s="168"/>
      <c r="AO11" s="168"/>
      <c r="AP11" s="168" t="s">
        <v>448</v>
      </c>
    </row>
    <row r="12" spans="1:42" ht="105">
      <c r="A12" s="209">
        <v>2</v>
      </c>
      <c r="B12" s="202" t="s">
        <v>462</v>
      </c>
      <c r="C12" s="202" t="s">
        <v>104</v>
      </c>
      <c r="D12" s="182"/>
      <c r="E12" s="182"/>
      <c r="F12" s="182"/>
      <c r="G12" s="179">
        <f t="shared" si="0"/>
        <v>0</v>
      </c>
      <c r="H12" s="180">
        <f t="shared" si="1"/>
        <v>0</v>
      </c>
      <c r="I12" s="182"/>
      <c r="J12" s="183">
        <f t="shared" si="2"/>
        <v>0</v>
      </c>
      <c r="K12" s="168"/>
      <c r="L12" s="168"/>
      <c r="M12" s="168"/>
      <c r="N12" s="168"/>
      <c r="O12" s="168"/>
      <c r="P12" s="169"/>
      <c r="Q12" s="170"/>
      <c r="R12" s="170"/>
      <c r="S12" s="170"/>
      <c r="T12" s="170"/>
      <c r="U12" s="170"/>
      <c r="V12" s="170"/>
      <c r="W12" s="170"/>
      <c r="X12" s="170"/>
      <c r="Y12" s="170"/>
      <c r="Z12" s="168"/>
      <c r="AA12" s="168"/>
      <c r="AB12" s="168"/>
      <c r="AC12" s="168"/>
      <c r="AD12" s="168"/>
      <c r="AE12" s="168"/>
      <c r="AF12" s="168"/>
      <c r="AG12" s="168"/>
      <c r="AH12" s="168"/>
      <c r="AI12" s="168"/>
      <c r="AJ12" s="168"/>
      <c r="AK12" s="168"/>
      <c r="AL12" s="168"/>
      <c r="AM12" s="168"/>
      <c r="AN12" s="168"/>
      <c r="AO12" s="168"/>
      <c r="AP12" s="168"/>
    </row>
    <row r="13" spans="1:42" ht="78.75">
      <c r="A13" s="209">
        <v>12</v>
      </c>
      <c r="B13" s="202" t="s">
        <v>463</v>
      </c>
      <c r="C13" s="202" t="s">
        <v>81</v>
      </c>
      <c r="D13" s="182"/>
      <c r="E13" s="182"/>
      <c r="F13" s="182"/>
      <c r="G13" s="179">
        <f t="shared" si="0"/>
        <v>0</v>
      </c>
      <c r="H13" s="180">
        <f t="shared" si="1"/>
        <v>0</v>
      </c>
      <c r="I13" s="182"/>
      <c r="J13" s="183">
        <f t="shared" si="2"/>
        <v>0</v>
      </c>
      <c r="K13" s="168"/>
      <c r="L13" s="168"/>
      <c r="M13" s="168"/>
      <c r="N13" s="168"/>
      <c r="O13" s="168"/>
      <c r="P13" s="170"/>
      <c r="Q13" s="170"/>
      <c r="R13" s="170"/>
      <c r="S13" s="170"/>
      <c r="T13" s="170"/>
      <c r="U13" s="170"/>
      <c r="V13" s="170"/>
      <c r="W13" s="170"/>
      <c r="X13" s="170"/>
      <c r="Y13" s="170"/>
      <c r="Z13" s="168"/>
      <c r="AA13" s="168"/>
      <c r="AB13" s="168"/>
      <c r="AC13" s="168"/>
      <c r="AD13" s="168"/>
      <c r="AE13" s="168"/>
      <c r="AF13" s="168"/>
      <c r="AG13" s="168"/>
      <c r="AH13" s="168"/>
      <c r="AI13" s="168"/>
      <c r="AJ13" s="168"/>
      <c r="AK13" s="168"/>
      <c r="AL13" s="168"/>
      <c r="AM13" s="168"/>
      <c r="AN13" s="168"/>
      <c r="AO13" s="168"/>
      <c r="AP13" s="168"/>
    </row>
    <row r="14" spans="1:42" ht="78.75">
      <c r="A14" s="209">
        <v>1</v>
      </c>
      <c r="B14" s="202" t="s">
        <v>464</v>
      </c>
      <c r="C14" s="202" t="s">
        <v>104</v>
      </c>
      <c r="D14" s="182">
        <v>42000</v>
      </c>
      <c r="E14" s="182">
        <v>14896.85</v>
      </c>
      <c r="F14" s="182">
        <v>64084.06</v>
      </c>
      <c r="G14" s="179">
        <f t="shared" si="0"/>
        <v>78980.91</v>
      </c>
      <c r="H14" s="180">
        <f t="shared" si="1"/>
        <v>88.049785714285719</v>
      </c>
      <c r="I14" s="182"/>
      <c r="J14" s="183">
        <f t="shared" si="2"/>
        <v>0</v>
      </c>
      <c r="K14" s="168"/>
      <c r="L14" s="168"/>
      <c r="M14" s="168"/>
      <c r="N14" s="168"/>
      <c r="O14" s="168"/>
      <c r="P14" s="170"/>
      <c r="Q14" s="170"/>
      <c r="R14" s="170"/>
      <c r="S14" s="170"/>
      <c r="T14" s="170"/>
      <c r="U14" s="170"/>
      <c r="V14" s="170"/>
      <c r="W14" s="170"/>
      <c r="X14" s="170"/>
      <c r="Y14" s="170"/>
      <c r="Z14" s="168"/>
      <c r="AA14" s="168"/>
      <c r="AB14" s="168"/>
      <c r="AC14" s="168"/>
      <c r="AD14" s="168"/>
      <c r="AE14" s="168"/>
      <c r="AF14" s="168"/>
      <c r="AG14" s="168"/>
      <c r="AH14" s="168"/>
      <c r="AI14" s="168"/>
      <c r="AJ14" s="168"/>
      <c r="AK14" s="168"/>
      <c r="AL14" s="168"/>
      <c r="AM14" s="168"/>
      <c r="AN14" s="168"/>
      <c r="AO14" s="168"/>
      <c r="AP14" s="168"/>
    </row>
    <row r="15" spans="1:42" ht="52.5">
      <c r="A15" s="209">
        <v>30</v>
      </c>
      <c r="B15" s="202" t="s">
        <v>465</v>
      </c>
      <c r="C15" s="202" t="s">
        <v>79</v>
      </c>
      <c r="D15" s="182">
        <v>30000</v>
      </c>
      <c r="E15" s="182">
        <v>1225</v>
      </c>
      <c r="F15" s="182">
        <v>28775</v>
      </c>
      <c r="G15" s="179">
        <f t="shared" si="0"/>
        <v>30000</v>
      </c>
      <c r="H15" s="180">
        <f t="shared" si="1"/>
        <v>0</v>
      </c>
      <c r="I15" s="182"/>
      <c r="J15" s="183">
        <f t="shared" si="2"/>
        <v>0</v>
      </c>
      <c r="K15" s="168"/>
      <c r="L15" s="168"/>
      <c r="M15" s="168"/>
      <c r="N15" s="168"/>
      <c r="O15" s="168"/>
      <c r="P15" s="184"/>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s="208" customFormat="1" ht="52.5">
      <c r="A16" s="209">
        <v>6</v>
      </c>
      <c r="B16" s="202" t="s">
        <v>468</v>
      </c>
      <c r="C16" s="202" t="s">
        <v>79</v>
      </c>
      <c r="D16" s="182">
        <v>0</v>
      </c>
      <c r="E16" s="182">
        <v>0</v>
      </c>
      <c r="F16" s="182">
        <v>20381.04</v>
      </c>
      <c r="G16" s="179">
        <f t="shared" si="0"/>
        <v>20381.04</v>
      </c>
      <c r="H16" s="180"/>
      <c r="I16" s="182"/>
      <c r="J16" s="183"/>
      <c r="K16" s="168"/>
      <c r="L16" s="168"/>
      <c r="M16" s="168"/>
      <c r="N16" s="168"/>
      <c r="O16" s="168"/>
      <c r="P16" s="184"/>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s="208" customFormat="1" ht="52.5">
      <c r="A17" s="209">
        <v>4</v>
      </c>
      <c r="B17" s="202" t="s">
        <v>469</v>
      </c>
      <c r="C17" s="202" t="s">
        <v>79</v>
      </c>
      <c r="D17" s="182">
        <v>0</v>
      </c>
      <c r="E17" s="182">
        <v>0</v>
      </c>
      <c r="F17" s="182">
        <v>50000</v>
      </c>
      <c r="G17" s="179">
        <f t="shared" si="0"/>
        <v>50000</v>
      </c>
      <c r="H17" s="180"/>
      <c r="I17" s="182"/>
      <c r="J17" s="183"/>
      <c r="K17" s="168"/>
      <c r="L17" s="168"/>
      <c r="M17" s="168"/>
      <c r="N17" s="168"/>
      <c r="O17" s="168"/>
      <c r="P17" s="184"/>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105">
      <c r="A18" s="209">
        <v>1</v>
      </c>
      <c r="B18" s="203" t="s">
        <v>466</v>
      </c>
      <c r="C18" s="202" t="s">
        <v>79</v>
      </c>
      <c r="D18" s="182">
        <v>124000</v>
      </c>
      <c r="E18" s="182">
        <v>19618.96</v>
      </c>
      <c r="F18" s="182">
        <v>40000</v>
      </c>
      <c r="G18" s="179">
        <f t="shared" si="0"/>
        <v>59618.96</v>
      </c>
      <c r="H18" s="180">
        <f t="shared" si="1"/>
        <v>-51.920193548387097</v>
      </c>
      <c r="I18" s="182"/>
      <c r="J18" s="183">
        <f t="shared" si="2"/>
        <v>0</v>
      </c>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55.5" customHeight="1">
      <c r="A19" s="209">
        <v>6</v>
      </c>
      <c r="B19" s="202" t="s">
        <v>467</v>
      </c>
      <c r="C19" s="202" t="s">
        <v>79</v>
      </c>
      <c r="D19" s="182">
        <v>18000</v>
      </c>
      <c r="E19" s="182">
        <v>6315.35</v>
      </c>
      <c r="F19" s="182">
        <v>11684.65</v>
      </c>
      <c r="G19" s="179">
        <f t="shared" si="0"/>
        <v>18000</v>
      </c>
      <c r="H19" s="180">
        <f t="shared" si="1"/>
        <v>0</v>
      </c>
      <c r="I19" s="182"/>
      <c r="J19" s="183">
        <f t="shared" si="2"/>
        <v>0</v>
      </c>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55.5" customHeight="1">
      <c r="A20" s="341" t="s">
        <v>0</v>
      </c>
      <c r="B20" s="334"/>
      <c r="C20" s="334"/>
      <c r="D20" s="185">
        <f t="shared" ref="D20:G20" si="3">SUM(D9:D19)</f>
        <v>214000</v>
      </c>
      <c r="E20" s="185">
        <f t="shared" si="3"/>
        <v>42056.159999999996</v>
      </c>
      <c r="F20" s="185">
        <f t="shared" si="3"/>
        <v>214924.75</v>
      </c>
      <c r="G20" s="185">
        <f t="shared" si="3"/>
        <v>256980.91</v>
      </c>
      <c r="H20" s="185">
        <f t="shared" si="1"/>
        <v>20.084537383177576</v>
      </c>
      <c r="I20" s="185">
        <f>SUM(I9:I19)</f>
        <v>0</v>
      </c>
      <c r="J20" s="185">
        <f t="shared" si="2"/>
        <v>0</v>
      </c>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row>
    <row r="21" spans="1:42" ht="55.5" customHeight="1">
      <c r="A21" s="342"/>
      <c r="B21" s="334"/>
      <c r="C21" s="334"/>
      <c r="D21" s="334"/>
      <c r="E21" s="334"/>
      <c r="F21" s="334"/>
      <c r="G21" s="334"/>
      <c r="H21" s="334"/>
      <c r="I21" s="334"/>
      <c r="J21" s="334"/>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55.5" customHeight="1">
      <c r="A22" s="343" t="s">
        <v>178</v>
      </c>
      <c r="B22" s="334"/>
      <c r="C22" s="334"/>
      <c r="D22" s="334"/>
      <c r="E22" s="334"/>
      <c r="F22" s="334"/>
      <c r="G22" s="334"/>
      <c r="H22" s="334"/>
      <c r="I22" s="334"/>
      <c r="J22" s="335"/>
      <c r="K22" s="168"/>
      <c r="L22" s="187"/>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199.5" customHeight="1">
      <c r="A23" s="344"/>
      <c r="B23" s="334"/>
      <c r="C23" s="334"/>
      <c r="D23" s="334"/>
      <c r="E23" s="334"/>
      <c r="F23" s="334"/>
      <c r="G23" s="334"/>
      <c r="H23" s="334"/>
      <c r="I23" s="334"/>
      <c r="J23" s="335"/>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55.5" customHeight="1">
      <c r="A24" s="188"/>
      <c r="B24" s="188"/>
      <c r="C24" s="188"/>
      <c r="D24" s="188"/>
      <c r="E24" s="188"/>
      <c r="F24" s="188"/>
      <c r="G24" s="188"/>
      <c r="H24" s="188"/>
      <c r="I24" s="188"/>
      <c r="J24" s="18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55.5" customHeight="1">
      <c r="A25" s="343" t="s">
        <v>449</v>
      </c>
      <c r="B25" s="334"/>
      <c r="C25" s="334"/>
      <c r="D25" s="334"/>
      <c r="E25" s="334"/>
      <c r="F25" s="334"/>
      <c r="G25" s="334"/>
      <c r="H25" s="334"/>
      <c r="I25" s="334"/>
      <c r="J25" s="335"/>
      <c r="K25" s="189"/>
      <c r="L25" s="189"/>
      <c r="M25" s="189"/>
      <c r="N25" s="173"/>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23.5" customHeight="1">
      <c r="A26" s="327" t="s">
        <v>450</v>
      </c>
      <c r="B26" s="328"/>
      <c r="C26" s="328"/>
      <c r="D26" s="328"/>
      <c r="E26" s="328"/>
      <c r="F26" s="328"/>
      <c r="G26" s="328"/>
      <c r="H26" s="328"/>
      <c r="I26" s="328"/>
      <c r="J26" s="329"/>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08.5" customHeight="1">
      <c r="A27" s="330"/>
      <c r="B27" s="331"/>
      <c r="C27" s="331"/>
      <c r="D27" s="331"/>
      <c r="E27" s="331"/>
      <c r="F27" s="331"/>
      <c r="G27" s="331"/>
      <c r="H27" s="331"/>
      <c r="I27" s="331"/>
      <c r="J27" s="332"/>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row r="991" spans="1:42" ht="25.5" customHeight="1">
      <c r="A991" s="168"/>
      <c r="B991" s="168"/>
      <c r="C991" s="168"/>
      <c r="D991" s="168"/>
      <c r="E991" s="168"/>
      <c r="F991" s="168"/>
      <c r="G991" s="168"/>
      <c r="H991" s="168"/>
      <c r="I991" s="190"/>
      <c r="J991" s="190"/>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row>
    <row r="992" spans="1:42" ht="25.5" customHeight="1">
      <c r="A992" s="168"/>
      <c r="B992" s="168"/>
      <c r="C992" s="168"/>
      <c r="D992" s="168"/>
      <c r="E992" s="168"/>
      <c r="F992" s="168"/>
      <c r="G992" s="168"/>
      <c r="H992" s="168"/>
      <c r="I992" s="190"/>
      <c r="J992" s="190"/>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row>
    <row r="993" spans="1:42" ht="25.5" customHeight="1">
      <c r="A993" s="168"/>
      <c r="B993" s="168"/>
      <c r="C993" s="168"/>
      <c r="D993" s="168"/>
      <c r="E993" s="168"/>
      <c r="F993" s="168"/>
      <c r="G993" s="168"/>
      <c r="H993" s="168"/>
      <c r="I993" s="190"/>
      <c r="J993" s="190"/>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row>
    <row r="994" spans="1:42" ht="25.5" customHeight="1">
      <c r="A994" s="168"/>
      <c r="B994" s="168"/>
      <c r="C994" s="168"/>
      <c r="D994" s="168"/>
      <c r="E994" s="168"/>
      <c r="F994" s="168"/>
      <c r="G994" s="168"/>
      <c r="H994" s="168"/>
      <c r="I994" s="190"/>
      <c r="J994" s="190"/>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row>
    <row r="995" spans="1:42" ht="25.5" customHeight="1">
      <c r="A995" s="168"/>
      <c r="B995" s="168"/>
      <c r="C995" s="168"/>
      <c r="D995" s="168"/>
      <c r="E995" s="168"/>
      <c r="F995" s="168"/>
      <c r="G995" s="168"/>
      <c r="H995" s="168"/>
      <c r="I995" s="190"/>
      <c r="J995" s="190"/>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row>
    <row r="996" spans="1:42" ht="25.5" customHeight="1">
      <c r="A996" s="168"/>
      <c r="B996" s="168"/>
      <c r="C996" s="168"/>
      <c r="D996" s="168"/>
      <c r="E996" s="168"/>
      <c r="F996" s="168"/>
      <c r="G996" s="168"/>
      <c r="H996" s="168"/>
      <c r="I996" s="190"/>
      <c r="J996" s="190"/>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row>
    <row r="997" spans="1:42" ht="25.5" customHeight="1">
      <c r="A997" s="168"/>
      <c r="B997" s="168"/>
      <c r="C997" s="168"/>
      <c r="D997" s="168"/>
      <c r="E997" s="168"/>
      <c r="F997" s="168"/>
      <c r="G997" s="168"/>
      <c r="H997" s="168"/>
      <c r="I997" s="190"/>
      <c r="J997" s="190"/>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row>
    <row r="998" spans="1:42" ht="25.5" customHeight="1">
      <c r="A998" s="168"/>
      <c r="B998" s="168"/>
      <c r="C998" s="168"/>
      <c r="D998" s="168"/>
      <c r="E998" s="168"/>
      <c r="F998" s="168"/>
      <c r="G998" s="168"/>
      <c r="H998" s="168"/>
      <c r="I998" s="190"/>
      <c r="J998" s="190"/>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row>
    <row r="999" spans="1:42" ht="25.5" customHeight="1">
      <c r="A999" s="168"/>
      <c r="B999" s="168"/>
      <c r="C999" s="168"/>
      <c r="D999" s="168"/>
      <c r="E999" s="168"/>
      <c r="F999" s="168"/>
      <c r="G999" s="168"/>
      <c r="H999" s="168"/>
      <c r="I999" s="190"/>
      <c r="J999" s="190"/>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row>
    <row r="1000" spans="1:42" ht="25.5" customHeight="1">
      <c r="A1000" s="168"/>
      <c r="B1000" s="168"/>
      <c r="C1000" s="168"/>
      <c r="D1000" s="168"/>
      <c r="E1000" s="168"/>
      <c r="F1000" s="168"/>
      <c r="G1000" s="168"/>
      <c r="H1000" s="168"/>
      <c r="I1000" s="190"/>
      <c r="J1000" s="190"/>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row>
    <row r="1001" spans="1:42" ht="25.5" customHeight="1">
      <c r="A1001" s="168"/>
      <c r="B1001" s="168"/>
      <c r="C1001" s="168"/>
      <c r="D1001" s="168"/>
      <c r="E1001" s="168"/>
      <c r="F1001" s="168"/>
      <c r="G1001" s="168"/>
      <c r="H1001" s="168"/>
      <c r="I1001" s="190"/>
      <c r="J1001" s="190"/>
      <c r="K1001" s="168"/>
      <c r="L1001" s="168"/>
      <c r="M1001" s="168"/>
      <c r="N1001" s="168"/>
      <c r="O1001" s="168"/>
      <c r="P1001" s="168"/>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c r="AL1001" s="168"/>
      <c r="AM1001" s="168"/>
      <c r="AN1001" s="168"/>
      <c r="AO1001" s="168"/>
      <c r="AP1001" s="168"/>
    </row>
  </sheetData>
  <mergeCells count="21">
    <mergeCell ref="A1:J1"/>
    <mergeCell ref="A2:J2"/>
    <mergeCell ref="A3:B3"/>
    <mergeCell ref="C3:J3"/>
    <mergeCell ref="A4:B4"/>
    <mergeCell ref="C4:J4"/>
    <mergeCell ref="A26:J27"/>
    <mergeCell ref="A6:C6"/>
    <mergeCell ref="D6:H6"/>
    <mergeCell ref="I6:J6"/>
    <mergeCell ref="A7:C7"/>
    <mergeCell ref="D7:D8"/>
    <mergeCell ref="E7:G7"/>
    <mergeCell ref="H7:H8"/>
    <mergeCell ref="I7:I8"/>
    <mergeCell ref="J7:J8"/>
    <mergeCell ref="A20:C20"/>
    <mergeCell ref="A21:J21"/>
    <mergeCell ref="A22:J22"/>
    <mergeCell ref="A23:J23"/>
    <mergeCell ref="A25:J25"/>
  </mergeCells>
  <dataValidations count="1">
    <dataValidation type="list" allowBlank="1" showErrorMessage="1" sqref="AP8:AP10" xr:uid="{FD5F0CF1-5490-4723-9BFE-14D7BCBA7D12}">
      <formula1>$AP$8:$AP$10</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0CC0F-0259-4C57-A723-E85478B980CA}">
  <dimension ref="A1:AP990"/>
  <sheetViews>
    <sheetView view="pageBreakPreview" zoomScale="33" zoomScaleNormal="60" zoomScaleSheetLayoutView="33" workbookViewId="0">
      <selection activeCell="K9" sqref="K9"/>
    </sheetView>
  </sheetViews>
  <sheetFormatPr defaultColWidth="14.42578125" defaultRowHeight="15"/>
  <cols>
    <col min="1" max="1" width="36.85546875" style="2" customWidth="1"/>
    <col min="2" max="2" width="126.85546875" style="2" customWidth="1"/>
    <col min="3" max="3" width="31.7109375" style="2" customWidth="1"/>
    <col min="4" max="6" width="27.5703125" style="2" customWidth="1"/>
    <col min="7" max="7" width="27.7109375" style="2" customWidth="1"/>
    <col min="8" max="8" width="20.28515625" style="2" customWidth="1"/>
    <col min="9" max="9" width="27.7109375" style="2" customWidth="1"/>
    <col min="10" max="10" width="27.28515625" style="2" customWidth="1"/>
    <col min="11" max="42" width="36.85546875" style="2" customWidth="1"/>
    <col min="43" max="16384" width="14.42578125" style="2"/>
  </cols>
  <sheetData>
    <row r="1" spans="1:42" ht="49.5" customHeight="1">
      <c r="A1" s="345" t="s">
        <v>427</v>
      </c>
      <c r="B1" s="331"/>
      <c r="C1" s="331"/>
      <c r="D1" s="331"/>
      <c r="E1" s="331"/>
      <c r="F1" s="331"/>
      <c r="G1" s="331"/>
      <c r="H1" s="331"/>
      <c r="I1" s="331"/>
      <c r="J1" s="331"/>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ht="84" customHeight="1">
      <c r="A2" s="346" t="s">
        <v>428</v>
      </c>
      <c r="B2" s="328"/>
      <c r="C2" s="328"/>
      <c r="D2" s="328"/>
      <c r="E2" s="328"/>
      <c r="F2" s="328"/>
      <c r="G2" s="328"/>
      <c r="H2" s="328"/>
      <c r="I2" s="328"/>
      <c r="J2" s="329"/>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ht="97.5" customHeight="1">
      <c r="A3" s="343" t="s">
        <v>429</v>
      </c>
      <c r="B3" s="334"/>
      <c r="C3" s="347" t="s">
        <v>350</v>
      </c>
      <c r="D3" s="349"/>
      <c r="E3" s="349"/>
      <c r="F3" s="349"/>
      <c r="G3" s="349"/>
      <c r="H3" s="349"/>
      <c r="I3" s="349"/>
      <c r="J3" s="350"/>
      <c r="K3" s="168"/>
      <c r="L3" s="168"/>
      <c r="M3" s="168"/>
      <c r="N3" s="168"/>
      <c r="O3" s="168"/>
      <c r="P3" s="169"/>
      <c r="Q3" s="170"/>
      <c r="R3" s="170"/>
      <c r="S3" s="170"/>
      <c r="T3" s="170"/>
      <c r="U3" s="170"/>
      <c r="V3" s="170"/>
      <c r="W3" s="170"/>
      <c r="X3" s="170"/>
      <c r="Y3" s="170"/>
      <c r="Z3" s="168"/>
      <c r="AA3" s="168"/>
      <c r="AB3" s="168"/>
      <c r="AC3" s="168"/>
      <c r="AD3" s="168"/>
      <c r="AE3" s="168"/>
      <c r="AF3" s="168"/>
      <c r="AG3" s="168"/>
      <c r="AH3" s="168"/>
      <c r="AI3" s="168"/>
      <c r="AJ3" s="168"/>
      <c r="AK3" s="168"/>
      <c r="AL3" s="168"/>
      <c r="AM3" s="168"/>
      <c r="AN3" s="168"/>
      <c r="AO3" s="168"/>
      <c r="AP3" s="168"/>
    </row>
    <row r="4" spans="1:42" ht="97.5" customHeight="1">
      <c r="A4" s="348" t="s">
        <v>26</v>
      </c>
      <c r="B4" s="334"/>
      <c r="C4" s="347" t="s">
        <v>470</v>
      </c>
      <c r="D4" s="349"/>
      <c r="E4" s="349"/>
      <c r="F4" s="349"/>
      <c r="G4" s="349"/>
      <c r="H4" s="349"/>
      <c r="I4" s="349"/>
      <c r="J4" s="350"/>
      <c r="K4" s="168"/>
      <c r="L4" s="168"/>
      <c r="M4" s="168"/>
      <c r="N4" s="168"/>
      <c r="O4" s="168"/>
      <c r="P4" s="168"/>
      <c r="Q4" s="168"/>
      <c r="R4" s="168"/>
      <c r="S4" s="168"/>
      <c r="T4" s="168"/>
      <c r="U4" s="168"/>
      <c r="V4" s="168"/>
      <c r="W4" s="168"/>
      <c r="X4" s="170"/>
      <c r="Y4" s="170"/>
      <c r="Z4" s="168"/>
      <c r="AA4" s="168"/>
      <c r="AB4" s="168"/>
      <c r="AC4" s="168"/>
      <c r="AD4" s="168"/>
      <c r="AE4" s="168"/>
      <c r="AF4" s="168"/>
      <c r="AG4" s="168"/>
      <c r="AH4" s="168"/>
      <c r="AI4" s="168"/>
      <c r="AJ4" s="168"/>
      <c r="AK4" s="168"/>
      <c r="AL4" s="168"/>
      <c r="AM4" s="168"/>
      <c r="AN4" s="168"/>
      <c r="AO4" s="168"/>
      <c r="AP4" s="168"/>
    </row>
    <row r="5" spans="1:42" ht="49.5" customHeight="1">
      <c r="A5" s="171"/>
      <c r="B5" s="171"/>
      <c r="C5" s="171"/>
      <c r="D5" s="172"/>
      <c r="E5" s="172"/>
      <c r="F5" s="172"/>
      <c r="G5" s="172"/>
      <c r="H5" s="172"/>
      <c r="I5" s="172" t="s">
        <v>430</v>
      </c>
      <c r="J5" s="172"/>
      <c r="K5" s="173"/>
      <c r="L5" s="173"/>
      <c r="M5" s="173"/>
      <c r="N5" s="173"/>
      <c r="O5" s="173"/>
      <c r="P5" s="174"/>
      <c r="Q5" s="175"/>
      <c r="R5" s="175"/>
      <c r="S5" s="175"/>
      <c r="T5" s="175"/>
      <c r="U5" s="175"/>
      <c r="V5" s="175"/>
      <c r="W5" s="175"/>
      <c r="X5" s="175"/>
      <c r="Y5" s="175"/>
      <c r="Z5" s="173"/>
      <c r="AA5" s="173"/>
      <c r="AB5" s="173"/>
      <c r="AC5" s="173"/>
      <c r="AD5" s="173"/>
      <c r="AE5" s="173"/>
      <c r="AF5" s="173"/>
      <c r="AG5" s="173"/>
      <c r="AH5" s="173"/>
      <c r="AI5" s="173"/>
      <c r="AJ5" s="173"/>
      <c r="AK5" s="173"/>
      <c r="AL5" s="173"/>
      <c r="AM5" s="173"/>
      <c r="AN5" s="173"/>
      <c r="AO5" s="173"/>
      <c r="AP5" s="173"/>
    </row>
    <row r="6" spans="1:42" ht="97.5" customHeight="1">
      <c r="A6" s="333" t="s">
        <v>431</v>
      </c>
      <c r="B6" s="334"/>
      <c r="C6" s="334"/>
      <c r="D6" s="333" t="s">
        <v>432</v>
      </c>
      <c r="E6" s="334"/>
      <c r="F6" s="334"/>
      <c r="G6" s="334"/>
      <c r="H6" s="335"/>
      <c r="I6" s="336" t="s">
        <v>433</v>
      </c>
      <c r="J6" s="335"/>
      <c r="K6" s="168"/>
      <c r="L6" s="168"/>
      <c r="M6" s="168"/>
      <c r="N6" s="168"/>
      <c r="O6" s="175"/>
      <c r="P6" s="175"/>
      <c r="Q6" s="175"/>
      <c r="R6" s="175"/>
      <c r="S6" s="175"/>
      <c r="T6" s="175"/>
      <c r="U6" s="175"/>
      <c r="V6" s="175"/>
      <c r="W6" s="170"/>
      <c r="X6" s="170"/>
      <c r="Y6" s="170"/>
      <c r="Z6" s="168"/>
      <c r="AA6" s="168"/>
      <c r="AB6" s="168"/>
      <c r="AC6" s="168"/>
      <c r="AD6" s="168"/>
      <c r="AE6" s="168"/>
      <c r="AF6" s="168"/>
      <c r="AG6" s="168"/>
      <c r="AH6" s="168"/>
      <c r="AI6" s="168"/>
      <c r="AJ6" s="168"/>
      <c r="AK6" s="168"/>
      <c r="AL6" s="168"/>
      <c r="AM6" s="168"/>
      <c r="AN6" s="168"/>
      <c r="AO6" s="168"/>
      <c r="AP6" s="168"/>
    </row>
    <row r="7" spans="1:42" ht="55.5" customHeight="1">
      <c r="A7" s="333" t="s">
        <v>434</v>
      </c>
      <c r="B7" s="334"/>
      <c r="C7" s="335"/>
      <c r="D7" s="337" t="s">
        <v>435</v>
      </c>
      <c r="E7" s="333" t="s">
        <v>436</v>
      </c>
      <c r="F7" s="334"/>
      <c r="G7" s="335"/>
      <c r="H7" s="338" t="s">
        <v>437</v>
      </c>
      <c r="I7" s="340" t="s">
        <v>438</v>
      </c>
      <c r="J7" s="340" t="s">
        <v>439</v>
      </c>
      <c r="K7" s="168"/>
      <c r="L7" s="168"/>
      <c r="M7" s="168"/>
      <c r="N7" s="168"/>
      <c r="O7" s="175"/>
      <c r="P7" s="175"/>
      <c r="Q7" s="175"/>
      <c r="R7" s="175"/>
      <c r="S7" s="175"/>
      <c r="T7" s="175"/>
      <c r="U7" s="175"/>
      <c r="V7" s="175"/>
      <c r="W7" s="170"/>
      <c r="X7" s="170"/>
      <c r="Y7" s="170"/>
      <c r="Z7" s="168"/>
      <c r="AA7" s="168"/>
      <c r="AB7" s="168"/>
      <c r="AC7" s="168"/>
      <c r="AD7" s="168"/>
      <c r="AE7" s="168"/>
      <c r="AF7" s="168"/>
      <c r="AG7" s="168"/>
      <c r="AH7" s="168"/>
      <c r="AI7" s="168"/>
      <c r="AJ7" s="168"/>
      <c r="AK7" s="168"/>
      <c r="AL7" s="168"/>
      <c r="AM7" s="168"/>
      <c r="AN7" s="168"/>
      <c r="AO7" s="168"/>
      <c r="AP7" s="168"/>
    </row>
    <row r="8" spans="1:42" ht="97.5" customHeight="1">
      <c r="A8" s="177" t="s">
        <v>440</v>
      </c>
      <c r="B8" s="177" t="s">
        <v>441</v>
      </c>
      <c r="C8" s="178" t="s">
        <v>442</v>
      </c>
      <c r="D8" s="330"/>
      <c r="E8" s="177" t="s">
        <v>443</v>
      </c>
      <c r="F8" s="177" t="s">
        <v>444</v>
      </c>
      <c r="G8" s="177" t="s">
        <v>445</v>
      </c>
      <c r="H8" s="339"/>
      <c r="I8" s="339"/>
      <c r="J8" s="339"/>
      <c r="K8" s="168"/>
      <c r="L8" s="168"/>
      <c r="M8" s="168"/>
      <c r="N8" s="168"/>
      <c r="O8" s="175"/>
      <c r="P8" s="175"/>
      <c r="Q8" s="175"/>
      <c r="R8" s="175"/>
      <c r="S8" s="175"/>
      <c r="T8" s="175"/>
      <c r="U8" s="175"/>
      <c r="V8" s="175"/>
      <c r="W8" s="170"/>
      <c r="X8" s="170"/>
      <c r="Y8" s="170"/>
      <c r="Z8" s="168"/>
      <c r="AA8" s="168"/>
      <c r="AB8" s="168"/>
      <c r="AC8" s="168"/>
      <c r="AD8" s="168"/>
      <c r="AE8" s="168"/>
      <c r="AF8" s="168"/>
      <c r="AG8" s="168"/>
      <c r="AH8" s="168"/>
      <c r="AI8" s="168"/>
      <c r="AJ8" s="168"/>
      <c r="AK8" s="168"/>
      <c r="AL8" s="168"/>
      <c r="AM8" s="168"/>
      <c r="AN8" s="168"/>
      <c r="AO8" s="168"/>
      <c r="AP8" s="168" t="s">
        <v>40</v>
      </c>
    </row>
    <row r="9" spans="1:42" s="208" customFormat="1" ht="157.5">
      <c r="A9" s="211">
        <v>12</v>
      </c>
      <c r="B9" s="210" t="s">
        <v>471</v>
      </c>
      <c r="C9" s="202" t="s">
        <v>78</v>
      </c>
      <c r="D9" s="182">
        <v>36077.65</v>
      </c>
      <c r="E9" s="182">
        <v>12598.15</v>
      </c>
      <c r="F9" s="182">
        <v>19395.240000000002</v>
      </c>
      <c r="G9" s="179">
        <f t="shared" ref="G9" si="0">E9+F9</f>
        <v>31993.39</v>
      </c>
      <c r="H9" s="180">
        <f t="shared" ref="H9" si="1">IFERROR(G9/D9*100-100,0)</f>
        <v>-11.320748441209446</v>
      </c>
      <c r="I9" s="182"/>
      <c r="J9" s="183">
        <f t="shared" ref="J9" si="2">IFERROR(I9/G9*100,)</f>
        <v>0</v>
      </c>
      <c r="K9" s="168"/>
      <c r="L9" s="168"/>
      <c r="M9" s="168"/>
      <c r="N9" s="168"/>
      <c r="O9" s="168"/>
      <c r="P9" s="169"/>
      <c r="Q9" s="170"/>
      <c r="R9" s="170"/>
      <c r="S9" s="170"/>
      <c r="T9" s="170"/>
      <c r="U9" s="170"/>
      <c r="V9" s="170"/>
      <c r="W9" s="170"/>
      <c r="X9" s="170"/>
      <c r="Y9" s="170"/>
      <c r="Z9" s="168"/>
      <c r="AA9" s="168"/>
      <c r="AB9" s="168"/>
      <c r="AC9" s="168"/>
      <c r="AD9" s="168"/>
      <c r="AE9" s="168"/>
      <c r="AF9" s="168"/>
      <c r="AG9" s="168"/>
      <c r="AH9" s="168"/>
      <c r="AI9" s="168"/>
      <c r="AJ9" s="168"/>
      <c r="AK9" s="168"/>
      <c r="AL9" s="168"/>
      <c r="AM9" s="168"/>
      <c r="AN9" s="168"/>
      <c r="AO9" s="168"/>
      <c r="AP9" s="168"/>
    </row>
    <row r="10" spans="1:42" ht="55.5" customHeight="1">
      <c r="A10" s="342"/>
      <c r="B10" s="334"/>
      <c r="C10" s="334"/>
      <c r="D10" s="334"/>
      <c r="E10" s="334"/>
      <c r="F10" s="334"/>
      <c r="G10" s="334"/>
      <c r="H10" s="334"/>
      <c r="I10" s="334"/>
      <c r="J10" s="334"/>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row>
    <row r="11" spans="1:42" ht="55.5" customHeight="1">
      <c r="A11" s="343" t="s">
        <v>178</v>
      </c>
      <c r="B11" s="334"/>
      <c r="C11" s="334"/>
      <c r="D11" s="334"/>
      <c r="E11" s="334"/>
      <c r="F11" s="334"/>
      <c r="G11" s="334"/>
      <c r="H11" s="334"/>
      <c r="I11" s="334"/>
      <c r="J11" s="335"/>
      <c r="K11" s="168"/>
      <c r="L11" s="187"/>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row>
    <row r="12" spans="1:42" ht="199.5" customHeight="1">
      <c r="A12" s="344"/>
      <c r="B12" s="334"/>
      <c r="C12" s="334"/>
      <c r="D12" s="334"/>
      <c r="E12" s="334"/>
      <c r="F12" s="334"/>
      <c r="G12" s="334"/>
      <c r="H12" s="334"/>
      <c r="I12" s="334"/>
      <c r="J12" s="335"/>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row>
    <row r="13" spans="1:42" ht="55.5" customHeight="1">
      <c r="A13" s="188"/>
      <c r="B13" s="188"/>
      <c r="C13" s="188"/>
      <c r="D13" s="188"/>
      <c r="E13" s="188"/>
      <c r="F13" s="188"/>
      <c r="G13" s="188"/>
      <c r="H13" s="188"/>
      <c r="I13" s="188"/>
      <c r="J13" s="18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row>
    <row r="14" spans="1:42" ht="55.5" customHeight="1">
      <c r="A14" s="343" t="s">
        <v>449</v>
      </c>
      <c r="B14" s="334"/>
      <c r="C14" s="334"/>
      <c r="D14" s="334"/>
      <c r="E14" s="334"/>
      <c r="F14" s="334"/>
      <c r="G14" s="334"/>
      <c r="H14" s="334"/>
      <c r="I14" s="334"/>
      <c r="J14" s="335"/>
      <c r="K14" s="189"/>
      <c r="L14" s="189"/>
      <c r="M14" s="189"/>
      <c r="N14" s="173"/>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row>
    <row r="15" spans="1:42" ht="223.5" customHeight="1">
      <c r="A15" s="327" t="s">
        <v>450</v>
      </c>
      <c r="B15" s="328"/>
      <c r="C15" s="328"/>
      <c r="D15" s="328"/>
      <c r="E15" s="328"/>
      <c r="F15" s="328"/>
      <c r="G15" s="328"/>
      <c r="H15" s="328"/>
      <c r="I15" s="328"/>
      <c r="J15" s="329"/>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row>
    <row r="16" spans="1:42" ht="208.5" customHeight="1">
      <c r="A16" s="330"/>
      <c r="B16" s="331"/>
      <c r="C16" s="331"/>
      <c r="D16" s="331"/>
      <c r="E16" s="331"/>
      <c r="F16" s="331"/>
      <c r="G16" s="331"/>
      <c r="H16" s="331"/>
      <c r="I16" s="331"/>
      <c r="J16" s="332"/>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row>
    <row r="17" spans="1:42" ht="25.5" customHeight="1">
      <c r="A17" s="168"/>
      <c r="B17" s="168"/>
      <c r="C17" s="168"/>
      <c r="D17" s="168"/>
      <c r="E17" s="168"/>
      <c r="F17" s="168"/>
      <c r="G17" s="168"/>
      <c r="H17" s="168"/>
      <c r="I17" s="190"/>
      <c r="J17" s="190"/>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row>
    <row r="18" spans="1:42" ht="25.5" customHeight="1">
      <c r="A18" s="168"/>
      <c r="B18" s="168"/>
      <c r="C18" s="168"/>
      <c r="D18" s="168"/>
      <c r="E18" s="168"/>
      <c r="F18" s="168"/>
      <c r="G18" s="168"/>
      <c r="H18" s="168"/>
      <c r="I18" s="190"/>
      <c r="J18" s="190"/>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row>
    <row r="19" spans="1:42" ht="25.5" customHeight="1">
      <c r="A19" s="168"/>
      <c r="B19" s="168"/>
      <c r="C19" s="168"/>
      <c r="D19" s="168"/>
      <c r="E19" s="168"/>
      <c r="F19" s="168"/>
      <c r="G19" s="168"/>
      <c r="H19" s="168"/>
      <c r="I19" s="190"/>
      <c r="J19" s="190"/>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row>
    <row r="20" spans="1:42" ht="25.5" customHeight="1">
      <c r="A20" s="168"/>
      <c r="B20" s="168"/>
      <c r="C20" s="168"/>
      <c r="D20" s="168"/>
      <c r="E20" s="168"/>
      <c r="F20" s="168"/>
      <c r="G20" s="168"/>
      <c r="H20" s="168"/>
      <c r="I20" s="190"/>
      <c r="J20" s="190"/>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row>
    <row r="21" spans="1:42" ht="25.5" customHeight="1">
      <c r="A21" s="168"/>
      <c r="B21" s="168"/>
      <c r="C21" s="168"/>
      <c r="D21" s="168"/>
      <c r="E21" s="168"/>
      <c r="F21" s="168"/>
      <c r="G21" s="168"/>
      <c r="H21" s="168"/>
      <c r="I21" s="190"/>
      <c r="J21" s="190"/>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row>
    <row r="22" spans="1:42" ht="25.5" customHeight="1">
      <c r="A22" s="168"/>
      <c r="B22" s="168"/>
      <c r="C22" s="168"/>
      <c r="D22" s="168"/>
      <c r="E22" s="168"/>
      <c r="F22" s="168"/>
      <c r="G22" s="168"/>
      <c r="H22" s="168"/>
      <c r="I22" s="190"/>
      <c r="J22" s="190"/>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row>
    <row r="23" spans="1:42" ht="25.5" customHeight="1">
      <c r="A23" s="168"/>
      <c r="B23" s="168"/>
      <c r="C23" s="168"/>
      <c r="D23" s="168"/>
      <c r="E23" s="168"/>
      <c r="F23" s="168"/>
      <c r="G23" s="168"/>
      <c r="H23" s="168"/>
      <c r="I23" s="190"/>
      <c r="J23" s="190"/>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row>
    <row r="24" spans="1:42" ht="25.5" customHeight="1">
      <c r="A24" s="168"/>
      <c r="B24" s="168"/>
      <c r="C24" s="168"/>
      <c r="D24" s="168"/>
      <c r="E24" s="168"/>
      <c r="F24" s="168"/>
      <c r="G24" s="168"/>
      <c r="H24" s="168"/>
      <c r="I24" s="190"/>
      <c r="J24" s="190"/>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row>
    <row r="25" spans="1:42" ht="25.5" customHeight="1">
      <c r="A25" s="168"/>
      <c r="B25" s="168"/>
      <c r="C25" s="168"/>
      <c r="D25" s="168"/>
      <c r="E25" s="168"/>
      <c r="F25" s="168"/>
      <c r="G25" s="168"/>
      <c r="H25" s="168"/>
      <c r="I25" s="190"/>
      <c r="J25" s="190"/>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row>
    <row r="26" spans="1:42" ht="25.5" customHeight="1">
      <c r="A26" s="168"/>
      <c r="B26" s="168"/>
      <c r="C26" s="168"/>
      <c r="D26" s="168"/>
      <c r="E26" s="168"/>
      <c r="F26" s="168"/>
      <c r="G26" s="168"/>
      <c r="H26" s="168"/>
      <c r="I26" s="190"/>
      <c r="J26" s="190"/>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row>
    <row r="27" spans="1:42" ht="25.5" customHeight="1">
      <c r="A27" s="168"/>
      <c r="B27" s="168"/>
      <c r="C27" s="168"/>
      <c r="D27" s="168"/>
      <c r="E27" s="168"/>
      <c r="F27" s="168"/>
      <c r="G27" s="168"/>
      <c r="H27" s="168"/>
      <c r="I27" s="190"/>
      <c r="J27" s="190"/>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row>
    <row r="28" spans="1:42" ht="25.5" customHeight="1">
      <c r="A28" s="168"/>
      <c r="B28" s="168"/>
      <c r="C28" s="168"/>
      <c r="D28" s="168"/>
      <c r="E28" s="168"/>
      <c r="F28" s="168"/>
      <c r="G28" s="168"/>
      <c r="H28" s="168"/>
      <c r="I28" s="190"/>
      <c r="J28" s="190"/>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row>
    <row r="29" spans="1:42" ht="25.5" customHeight="1">
      <c r="A29" s="168"/>
      <c r="B29" s="168"/>
      <c r="C29" s="168"/>
      <c r="D29" s="168"/>
      <c r="E29" s="168"/>
      <c r="F29" s="168"/>
      <c r="G29" s="168"/>
      <c r="H29" s="168"/>
      <c r="I29" s="190"/>
      <c r="J29" s="190"/>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row>
    <row r="30" spans="1:42" ht="25.5" customHeight="1">
      <c r="A30" s="168"/>
      <c r="B30" s="168"/>
      <c r="C30" s="168"/>
      <c r="D30" s="168"/>
      <c r="E30" s="168"/>
      <c r="F30" s="168"/>
      <c r="G30" s="168"/>
      <c r="H30" s="168"/>
      <c r="I30" s="190"/>
      <c r="J30" s="190"/>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ht="25.5" customHeight="1">
      <c r="A31" s="168"/>
      <c r="B31" s="168"/>
      <c r="C31" s="168"/>
      <c r="D31" s="168"/>
      <c r="E31" s="168"/>
      <c r="F31" s="168"/>
      <c r="G31" s="168"/>
      <c r="H31" s="168"/>
      <c r="I31" s="190"/>
      <c r="J31" s="190"/>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row>
    <row r="32" spans="1:42" ht="25.5" customHeight="1">
      <c r="A32" s="168"/>
      <c r="B32" s="168"/>
      <c r="C32" s="168"/>
      <c r="D32" s="168"/>
      <c r="E32" s="168"/>
      <c r="F32" s="168"/>
      <c r="G32" s="168"/>
      <c r="H32" s="168"/>
      <c r="I32" s="190"/>
      <c r="J32" s="190"/>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row>
    <row r="33" spans="1:42" ht="25.5" customHeight="1">
      <c r="A33" s="168"/>
      <c r="B33" s="168"/>
      <c r="C33" s="168"/>
      <c r="D33" s="168"/>
      <c r="E33" s="168"/>
      <c r="F33" s="168"/>
      <c r="G33" s="168"/>
      <c r="H33" s="168"/>
      <c r="I33" s="190"/>
      <c r="J33" s="190"/>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row>
    <row r="34" spans="1:42" ht="25.5" customHeight="1">
      <c r="A34" s="168"/>
      <c r="B34" s="168"/>
      <c r="C34" s="168"/>
      <c r="D34" s="168"/>
      <c r="E34" s="168"/>
      <c r="F34" s="168"/>
      <c r="G34" s="168"/>
      <c r="H34" s="168"/>
      <c r="I34" s="190"/>
      <c r="J34" s="190"/>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row>
    <row r="35" spans="1:42" ht="25.5" customHeight="1">
      <c r="A35" s="168"/>
      <c r="B35" s="168"/>
      <c r="C35" s="168"/>
      <c r="D35" s="168"/>
      <c r="E35" s="168"/>
      <c r="F35" s="168"/>
      <c r="G35" s="168"/>
      <c r="H35" s="168"/>
      <c r="I35" s="190"/>
      <c r="J35" s="190"/>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row>
    <row r="36" spans="1:42" ht="25.5" customHeight="1">
      <c r="A36" s="168"/>
      <c r="B36" s="168"/>
      <c r="C36" s="168"/>
      <c r="D36" s="168"/>
      <c r="E36" s="168"/>
      <c r="F36" s="168"/>
      <c r="G36" s="168"/>
      <c r="H36" s="168"/>
      <c r="I36" s="190"/>
      <c r="J36" s="190"/>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row>
    <row r="37" spans="1:42" ht="25.5" customHeight="1">
      <c r="A37" s="168"/>
      <c r="B37" s="168"/>
      <c r="C37" s="168"/>
      <c r="D37" s="168"/>
      <c r="E37" s="168"/>
      <c r="F37" s="168"/>
      <c r="G37" s="168"/>
      <c r="H37" s="168"/>
      <c r="I37" s="190"/>
      <c r="J37" s="190"/>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row>
    <row r="38" spans="1:42" ht="25.5" customHeight="1">
      <c r="A38" s="168"/>
      <c r="B38" s="168"/>
      <c r="C38" s="168"/>
      <c r="D38" s="168"/>
      <c r="E38" s="168"/>
      <c r="F38" s="168"/>
      <c r="G38" s="168"/>
      <c r="H38" s="168"/>
      <c r="I38" s="190"/>
      <c r="J38" s="190"/>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row>
    <row r="39" spans="1:42" ht="25.5" customHeight="1">
      <c r="A39" s="168"/>
      <c r="B39" s="168"/>
      <c r="C39" s="168"/>
      <c r="D39" s="168"/>
      <c r="E39" s="168"/>
      <c r="F39" s="168"/>
      <c r="G39" s="168"/>
      <c r="H39" s="168"/>
      <c r="I39" s="190"/>
      <c r="J39" s="190"/>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row>
    <row r="40" spans="1:42" ht="25.5" customHeight="1">
      <c r="A40" s="168"/>
      <c r="B40" s="168"/>
      <c r="C40" s="168"/>
      <c r="D40" s="168"/>
      <c r="E40" s="168"/>
      <c r="F40" s="168"/>
      <c r="G40" s="168"/>
      <c r="H40" s="168"/>
      <c r="I40" s="190"/>
      <c r="J40" s="190"/>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row>
    <row r="41" spans="1:42" ht="25.5" customHeight="1">
      <c r="A41" s="168"/>
      <c r="B41" s="168"/>
      <c r="C41" s="168"/>
      <c r="D41" s="168"/>
      <c r="E41" s="168"/>
      <c r="F41" s="168"/>
      <c r="G41" s="168"/>
      <c r="H41" s="168"/>
      <c r="I41" s="190"/>
      <c r="J41" s="190"/>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row>
    <row r="42" spans="1:42" ht="25.5" customHeight="1">
      <c r="A42" s="168"/>
      <c r="B42" s="168"/>
      <c r="C42" s="168"/>
      <c r="D42" s="168"/>
      <c r="E42" s="168"/>
      <c r="F42" s="168"/>
      <c r="G42" s="168"/>
      <c r="H42" s="168"/>
      <c r="I42" s="190"/>
      <c r="J42" s="190"/>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row>
    <row r="43" spans="1:42" ht="25.5" customHeight="1">
      <c r="A43" s="168"/>
      <c r="B43" s="168"/>
      <c r="C43" s="168"/>
      <c r="D43" s="168"/>
      <c r="E43" s="168"/>
      <c r="F43" s="168"/>
      <c r="G43" s="168"/>
      <c r="H43" s="168"/>
      <c r="I43" s="190"/>
      <c r="J43" s="190"/>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row>
    <row r="44" spans="1:42" ht="25.5" customHeight="1">
      <c r="A44" s="168"/>
      <c r="B44" s="168"/>
      <c r="C44" s="168"/>
      <c r="D44" s="168"/>
      <c r="E44" s="168"/>
      <c r="F44" s="168"/>
      <c r="G44" s="168"/>
      <c r="H44" s="168"/>
      <c r="I44" s="190"/>
      <c r="J44" s="190"/>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row>
    <row r="45" spans="1:42" ht="25.5" customHeight="1">
      <c r="A45" s="168"/>
      <c r="B45" s="168"/>
      <c r="C45" s="168"/>
      <c r="D45" s="168"/>
      <c r="E45" s="168"/>
      <c r="F45" s="168"/>
      <c r="G45" s="168"/>
      <c r="H45" s="168"/>
      <c r="I45" s="190"/>
      <c r="J45" s="190"/>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row>
    <row r="46" spans="1:42" ht="25.5" customHeight="1">
      <c r="A46" s="168"/>
      <c r="B46" s="168"/>
      <c r="C46" s="168"/>
      <c r="D46" s="168"/>
      <c r="E46" s="168"/>
      <c r="F46" s="168"/>
      <c r="G46" s="168"/>
      <c r="H46" s="168"/>
      <c r="I46" s="190"/>
      <c r="J46" s="190"/>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row>
    <row r="47" spans="1:42" ht="25.5" customHeight="1">
      <c r="A47" s="168"/>
      <c r="B47" s="168"/>
      <c r="C47" s="168"/>
      <c r="D47" s="168"/>
      <c r="E47" s="168"/>
      <c r="F47" s="168"/>
      <c r="G47" s="168"/>
      <c r="H47" s="168"/>
      <c r="I47" s="190"/>
      <c r="J47" s="190"/>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row>
    <row r="48" spans="1:42" ht="25.5" customHeight="1">
      <c r="A48" s="168"/>
      <c r="B48" s="168"/>
      <c r="C48" s="168"/>
      <c r="D48" s="168"/>
      <c r="E48" s="168"/>
      <c r="F48" s="168"/>
      <c r="G48" s="168"/>
      <c r="H48" s="168"/>
      <c r="I48" s="190"/>
      <c r="J48" s="190"/>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row>
    <row r="49" spans="1:42" ht="25.5" customHeight="1">
      <c r="A49" s="168"/>
      <c r="B49" s="168"/>
      <c r="C49" s="168"/>
      <c r="D49" s="168"/>
      <c r="E49" s="168"/>
      <c r="F49" s="168"/>
      <c r="G49" s="168"/>
      <c r="H49" s="168"/>
      <c r="I49" s="190"/>
      <c r="J49" s="190"/>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row>
    <row r="50" spans="1:42" ht="25.5" customHeight="1">
      <c r="A50" s="168"/>
      <c r="B50" s="168"/>
      <c r="C50" s="168"/>
      <c r="D50" s="168"/>
      <c r="E50" s="168"/>
      <c r="F50" s="168"/>
      <c r="G50" s="168"/>
      <c r="H50" s="168"/>
      <c r="I50" s="190"/>
      <c r="J50" s="190"/>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row>
    <row r="51" spans="1:42" ht="25.5" customHeight="1">
      <c r="A51" s="168"/>
      <c r="B51" s="168"/>
      <c r="C51" s="168"/>
      <c r="D51" s="168"/>
      <c r="E51" s="168"/>
      <c r="F51" s="168"/>
      <c r="G51" s="168"/>
      <c r="H51" s="168"/>
      <c r="I51" s="190"/>
      <c r="J51" s="190"/>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row>
    <row r="52" spans="1:42" ht="25.5" customHeight="1">
      <c r="A52" s="168"/>
      <c r="B52" s="168"/>
      <c r="C52" s="168"/>
      <c r="D52" s="168"/>
      <c r="E52" s="168"/>
      <c r="F52" s="168"/>
      <c r="G52" s="168"/>
      <c r="H52" s="168"/>
      <c r="I52" s="190"/>
      <c r="J52" s="190"/>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row>
    <row r="53" spans="1:42" ht="25.5" customHeight="1">
      <c r="A53" s="168"/>
      <c r="B53" s="168"/>
      <c r="C53" s="168"/>
      <c r="D53" s="168"/>
      <c r="E53" s="168"/>
      <c r="F53" s="168"/>
      <c r="G53" s="168"/>
      <c r="H53" s="168"/>
      <c r="I53" s="190"/>
      <c r="J53" s="190"/>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row>
    <row r="54" spans="1:42" ht="25.5" customHeight="1">
      <c r="A54" s="168"/>
      <c r="B54" s="168"/>
      <c r="C54" s="168"/>
      <c r="D54" s="168"/>
      <c r="E54" s="168"/>
      <c r="F54" s="168"/>
      <c r="G54" s="168"/>
      <c r="H54" s="168"/>
      <c r="I54" s="190"/>
      <c r="J54" s="190"/>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row>
    <row r="55" spans="1:42" ht="25.5" customHeight="1">
      <c r="A55" s="168"/>
      <c r="B55" s="168"/>
      <c r="C55" s="168"/>
      <c r="D55" s="168"/>
      <c r="E55" s="168"/>
      <c r="F55" s="168"/>
      <c r="G55" s="168"/>
      <c r="H55" s="168"/>
      <c r="I55" s="190"/>
      <c r="J55" s="190"/>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row>
    <row r="56" spans="1:42" ht="25.5" customHeight="1">
      <c r="A56" s="168"/>
      <c r="B56" s="168"/>
      <c r="C56" s="168"/>
      <c r="D56" s="168"/>
      <c r="E56" s="168"/>
      <c r="F56" s="168"/>
      <c r="G56" s="168"/>
      <c r="H56" s="168"/>
      <c r="I56" s="190"/>
      <c r="J56" s="190"/>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row>
    <row r="57" spans="1:42" ht="25.5" customHeight="1">
      <c r="A57" s="168"/>
      <c r="B57" s="168"/>
      <c r="C57" s="168"/>
      <c r="D57" s="168"/>
      <c r="E57" s="168"/>
      <c r="F57" s="168"/>
      <c r="G57" s="168"/>
      <c r="H57" s="168"/>
      <c r="I57" s="190"/>
      <c r="J57" s="190"/>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row>
    <row r="58" spans="1:42" ht="25.5" customHeight="1">
      <c r="A58" s="168"/>
      <c r="B58" s="168"/>
      <c r="C58" s="168"/>
      <c r="D58" s="168"/>
      <c r="E58" s="168"/>
      <c r="F58" s="168"/>
      <c r="G58" s="168"/>
      <c r="H58" s="168"/>
      <c r="I58" s="190"/>
      <c r="J58" s="190"/>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row>
    <row r="59" spans="1:42" ht="25.5" customHeight="1">
      <c r="A59" s="168"/>
      <c r="B59" s="168"/>
      <c r="C59" s="168"/>
      <c r="D59" s="168"/>
      <c r="E59" s="168"/>
      <c r="F59" s="168"/>
      <c r="G59" s="168"/>
      <c r="H59" s="168"/>
      <c r="I59" s="190"/>
      <c r="J59" s="190"/>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row>
    <row r="60" spans="1:42" ht="25.5" customHeight="1">
      <c r="A60" s="168"/>
      <c r="B60" s="168"/>
      <c r="C60" s="168"/>
      <c r="D60" s="168"/>
      <c r="E60" s="168"/>
      <c r="F60" s="168"/>
      <c r="G60" s="168"/>
      <c r="H60" s="168"/>
      <c r="I60" s="190"/>
      <c r="J60" s="190"/>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row>
    <row r="61" spans="1:42" ht="25.5" customHeight="1">
      <c r="A61" s="168"/>
      <c r="B61" s="168"/>
      <c r="C61" s="168"/>
      <c r="D61" s="168"/>
      <c r="E61" s="168"/>
      <c r="F61" s="168"/>
      <c r="G61" s="168"/>
      <c r="H61" s="168"/>
      <c r="I61" s="190"/>
      <c r="J61" s="190"/>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row>
    <row r="62" spans="1:42" ht="25.5" customHeight="1">
      <c r="A62" s="168"/>
      <c r="B62" s="168"/>
      <c r="C62" s="168"/>
      <c r="D62" s="168"/>
      <c r="E62" s="168"/>
      <c r="F62" s="168"/>
      <c r="G62" s="168"/>
      <c r="H62" s="168"/>
      <c r="I62" s="190"/>
      <c r="J62" s="190"/>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row>
    <row r="63" spans="1:42" ht="25.5" customHeight="1">
      <c r="A63" s="168"/>
      <c r="B63" s="168"/>
      <c r="C63" s="168"/>
      <c r="D63" s="168"/>
      <c r="E63" s="168"/>
      <c r="F63" s="168"/>
      <c r="G63" s="168"/>
      <c r="H63" s="168"/>
      <c r="I63" s="190"/>
      <c r="J63" s="190"/>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row>
    <row r="64" spans="1:42" ht="25.5" customHeight="1">
      <c r="A64" s="168"/>
      <c r="B64" s="168"/>
      <c r="C64" s="168"/>
      <c r="D64" s="168"/>
      <c r="E64" s="168"/>
      <c r="F64" s="168"/>
      <c r="G64" s="168"/>
      <c r="H64" s="168"/>
      <c r="I64" s="190"/>
      <c r="J64" s="190"/>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row>
    <row r="65" spans="1:42" ht="25.5" customHeight="1">
      <c r="A65" s="168"/>
      <c r="B65" s="168"/>
      <c r="C65" s="168"/>
      <c r="D65" s="168"/>
      <c r="E65" s="168"/>
      <c r="F65" s="168"/>
      <c r="G65" s="168"/>
      <c r="H65" s="168"/>
      <c r="I65" s="190"/>
      <c r="J65" s="190"/>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row>
    <row r="66" spans="1:42" ht="25.5" customHeight="1">
      <c r="A66" s="168"/>
      <c r="B66" s="168"/>
      <c r="C66" s="168"/>
      <c r="D66" s="168"/>
      <c r="E66" s="168"/>
      <c r="F66" s="168"/>
      <c r="G66" s="168"/>
      <c r="H66" s="168"/>
      <c r="I66" s="190"/>
      <c r="J66" s="190"/>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row>
    <row r="67" spans="1:42" ht="25.5" customHeight="1">
      <c r="A67" s="168"/>
      <c r="B67" s="168"/>
      <c r="C67" s="168"/>
      <c r="D67" s="168"/>
      <c r="E67" s="168"/>
      <c r="F67" s="168"/>
      <c r="G67" s="168"/>
      <c r="H67" s="168"/>
      <c r="I67" s="190"/>
      <c r="J67" s="190"/>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row>
    <row r="68" spans="1:42" ht="25.5" customHeight="1">
      <c r="A68" s="168"/>
      <c r="B68" s="168"/>
      <c r="C68" s="168"/>
      <c r="D68" s="168"/>
      <c r="E68" s="168"/>
      <c r="F68" s="168"/>
      <c r="G68" s="168"/>
      <c r="H68" s="168"/>
      <c r="I68" s="190"/>
      <c r="J68" s="190"/>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row>
    <row r="69" spans="1:42" ht="25.5" customHeight="1">
      <c r="A69" s="168"/>
      <c r="B69" s="168"/>
      <c r="C69" s="168"/>
      <c r="D69" s="168"/>
      <c r="E69" s="168"/>
      <c r="F69" s="168"/>
      <c r="G69" s="168"/>
      <c r="H69" s="168"/>
      <c r="I69" s="190"/>
      <c r="J69" s="190"/>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row>
    <row r="70" spans="1:42" ht="25.5" customHeight="1">
      <c r="A70" s="168"/>
      <c r="B70" s="168"/>
      <c r="C70" s="168"/>
      <c r="D70" s="168"/>
      <c r="E70" s="168"/>
      <c r="F70" s="168"/>
      <c r="G70" s="168"/>
      <c r="H70" s="168"/>
      <c r="I70" s="190"/>
      <c r="J70" s="190"/>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row>
    <row r="71" spans="1:42" ht="25.5" customHeight="1">
      <c r="A71" s="168"/>
      <c r="B71" s="168"/>
      <c r="C71" s="168"/>
      <c r="D71" s="168"/>
      <c r="E71" s="168"/>
      <c r="F71" s="168"/>
      <c r="G71" s="168"/>
      <c r="H71" s="168"/>
      <c r="I71" s="190"/>
      <c r="J71" s="190"/>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row>
    <row r="72" spans="1:42" ht="25.5" customHeight="1">
      <c r="A72" s="168"/>
      <c r="B72" s="168"/>
      <c r="C72" s="168"/>
      <c r="D72" s="168"/>
      <c r="E72" s="168"/>
      <c r="F72" s="168"/>
      <c r="G72" s="168"/>
      <c r="H72" s="168"/>
      <c r="I72" s="190"/>
      <c r="J72" s="190"/>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row>
    <row r="73" spans="1:42" ht="25.5" customHeight="1">
      <c r="A73" s="168"/>
      <c r="B73" s="168"/>
      <c r="C73" s="168"/>
      <c r="D73" s="168"/>
      <c r="E73" s="168"/>
      <c r="F73" s="168"/>
      <c r="G73" s="168"/>
      <c r="H73" s="168"/>
      <c r="I73" s="190"/>
      <c r="J73" s="190"/>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row>
    <row r="74" spans="1:42" ht="25.5" customHeight="1">
      <c r="A74" s="168"/>
      <c r="B74" s="168"/>
      <c r="C74" s="168"/>
      <c r="D74" s="168"/>
      <c r="E74" s="168"/>
      <c r="F74" s="168"/>
      <c r="G74" s="168"/>
      <c r="H74" s="168"/>
      <c r="I74" s="190"/>
      <c r="J74" s="190"/>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row>
    <row r="75" spans="1:42" ht="25.5" customHeight="1">
      <c r="A75" s="168"/>
      <c r="B75" s="168"/>
      <c r="C75" s="168"/>
      <c r="D75" s="168"/>
      <c r="E75" s="168"/>
      <c r="F75" s="168"/>
      <c r="G75" s="168"/>
      <c r="H75" s="168"/>
      <c r="I75" s="190"/>
      <c r="J75" s="190"/>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row>
    <row r="76" spans="1:42" ht="25.5" customHeight="1">
      <c r="A76" s="168"/>
      <c r="B76" s="168"/>
      <c r="C76" s="168"/>
      <c r="D76" s="168"/>
      <c r="E76" s="168"/>
      <c r="F76" s="168"/>
      <c r="G76" s="168"/>
      <c r="H76" s="168"/>
      <c r="I76" s="190"/>
      <c r="J76" s="190"/>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row>
    <row r="77" spans="1:42" ht="25.5" customHeight="1">
      <c r="A77" s="168"/>
      <c r="B77" s="168"/>
      <c r="C77" s="168"/>
      <c r="D77" s="168"/>
      <c r="E77" s="168"/>
      <c r="F77" s="168"/>
      <c r="G77" s="168"/>
      <c r="H77" s="168"/>
      <c r="I77" s="190"/>
      <c r="J77" s="190"/>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row>
    <row r="78" spans="1:42" ht="25.5" customHeight="1">
      <c r="A78" s="168"/>
      <c r="B78" s="168"/>
      <c r="C78" s="168"/>
      <c r="D78" s="168"/>
      <c r="E78" s="168"/>
      <c r="F78" s="168"/>
      <c r="G78" s="168"/>
      <c r="H78" s="168"/>
      <c r="I78" s="190"/>
      <c r="J78" s="190"/>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row>
    <row r="79" spans="1:42" ht="25.5" customHeight="1">
      <c r="A79" s="168"/>
      <c r="B79" s="168"/>
      <c r="C79" s="168"/>
      <c r="D79" s="168"/>
      <c r="E79" s="168"/>
      <c r="F79" s="168"/>
      <c r="G79" s="168"/>
      <c r="H79" s="168"/>
      <c r="I79" s="190"/>
      <c r="J79" s="190"/>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row>
    <row r="80" spans="1:42" ht="25.5" customHeight="1">
      <c r="A80" s="168"/>
      <c r="B80" s="168"/>
      <c r="C80" s="168"/>
      <c r="D80" s="168"/>
      <c r="E80" s="168"/>
      <c r="F80" s="168"/>
      <c r="G80" s="168"/>
      <c r="H80" s="168"/>
      <c r="I80" s="190"/>
      <c r="J80" s="190"/>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row>
    <row r="81" spans="1:42" ht="25.5" customHeight="1">
      <c r="A81" s="168"/>
      <c r="B81" s="168"/>
      <c r="C81" s="168"/>
      <c r="D81" s="168"/>
      <c r="E81" s="168"/>
      <c r="F81" s="168"/>
      <c r="G81" s="168"/>
      <c r="H81" s="168"/>
      <c r="I81" s="190"/>
      <c r="J81" s="190"/>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row>
    <row r="82" spans="1:42" ht="25.5" customHeight="1">
      <c r="A82" s="168"/>
      <c r="B82" s="168"/>
      <c r="C82" s="168"/>
      <c r="D82" s="168"/>
      <c r="E82" s="168"/>
      <c r="F82" s="168"/>
      <c r="G82" s="168"/>
      <c r="H82" s="168"/>
      <c r="I82" s="190"/>
      <c r="J82" s="190"/>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row>
    <row r="83" spans="1:42" ht="25.5" customHeight="1">
      <c r="A83" s="168"/>
      <c r="B83" s="168"/>
      <c r="C83" s="168"/>
      <c r="D83" s="168"/>
      <c r="E83" s="168"/>
      <c r="F83" s="168"/>
      <c r="G83" s="168"/>
      <c r="H83" s="168"/>
      <c r="I83" s="190"/>
      <c r="J83" s="190"/>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row>
    <row r="84" spans="1:42" ht="25.5" customHeight="1">
      <c r="A84" s="168"/>
      <c r="B84" s="168"/>
      <c r="C84" s="168"/>
      <c r="D84" s="168"/>
      <c r="E84" s="168"/>
      <c r="F84" s="168"/>
      <c r="G84" s="168"/>
      <c r="H84" s="168"/>
      <c r="I84" s="190"/>
      <c r="J84" s="190"/>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row>
    <row r="85" spans="1:42" ht="25.5" customHeight="1">
      <c r="A85" s="168"/>
      <c r="B85" s="168"/>
      <c r="C85" s="168"/>
      <c r="D85" s="168"/>
      <c r="E85" s="168"/>
      <c r="F85" s="168"/>
      <c r="G85" s="168"/>
      <c r="H85" s="168"/>
      <c r="I85" s="190"/>
      <c r="J85" s="190"/>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row>
    <row r="86" spans="1:42" ht="25.5" customHeight="1">
      <c r="A86" s="168"/>
      <c r="B86" s="168"/>
      <c r="C86" s="168"/>
      <c r="D86" s="168"/>
      <c r="E86" s="168"/>
      <c r="F86" s="168"/>
      <c r="G86" s="168"/>
      <c r="H86" s="168"/>
      <c r="I86" s="190"/>
      <c r="J86" s="190"/>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row>
    <row r="87" spans="1:42" ht="25.5" customHeight="1">
      <c r="A87" s="168"/>
      <c r="B87" s="168"/>
      <c r="C87" s="168"/>
      <c r="D87" s="168"/>
      <c r="E87" s="168"/>
      <c r="F87" s="168"/>
      <c r="G87" s="168"/>
      <c r="H87" s="168"/>
      <c r="I87" s="190"/>
      <c r="J87" s="190"/>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row>
    <row r="88" spans="1:42" ht="25.5" customHeight="1">
      <c r="A88" s="168"/>
      <c r="B88" s="168"/>
      <c r="C88" s="168"/>
      <c r="D88" s="168"/>
      <c r="E88" s="168"/>
      <c r="F88" s="168"/>
      <c r="G88" s="168"/>
      <c r="H88" s="168"/>
      <c r="I88" s="190"/>
      <c r="J88" s="190"/>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row>
    <row r="89" spans="1:42" ht="25.5" customHeight="1">
      <c r="A89" s="168"/>
      <c r="B89" s="168"/>
      <c r="C89" s="168"/>
      <c r="D89" s="168"/>
      <c r="E89" s="168"/>
      <c r="F89" s="168"/>
      <c r="G89" s="168"/>
      <c r="H89" s="168"/>
      <c r="I89" s="190"/>
      <c r="J89" s="190"/>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row>
    <row r="90" spans="1:42" ht="25.5" customHeight="1">
      <c r="A90" s="168"/>
      <c r="B90" s="168"/>
      <c r="C90" s="168"/>
      <c r="D90" s="168"/>
      <c r="E90" s="168"/>
      <c r="F90" s="168"/>
      <c r="G90" s="168"/>
      <c r="H90" s="168"/>
      <c r="I90" s="190"/>
      <c r="J90" s="190"/>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row>
    <row r="91" spans="1:42" ht="25.5" customHeight="1">
      <c r="A91" s="168"/>
      <c r="B91" s="168"/>
      <c r="C91" s="168"/>
      <c r="D91" s="168"/>
      <c r="E91" s="168"/>
      <c r="F91" s="168"/>
      <c r="G91" s="168"/>
      <c r="H91" s="168"/>
      <c r="I91" s="190"/>
      <c r="J91" s="190"/>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row>
    <row r="92" spans="1:42" ht="25.5" customHeight="1">
      <c r="A92" s="168"/>
      <c r="B92" s="168"/>
      <c r="C92" s="168"/>
      <c r="D92" s="168"/>
      <c r="E92" s="168"/>
      <c r="F92" s="168"/>
      <c r="G92" s="168"/>
      <c r="H92" s="168"/>
      <c r="I92" s="190"/>
      <c r="J92" s="190"/>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row>
    <row r="93" spans="1:42" ht="25.5" customHeight="1">
      <c r="A93" s="168"/>
      <c r="B93" s="168"/>
      <c r="C93" s="168"/>
      <c r="D93" s="168"/>
      <c r="E93" s="168"/>
      <c r="F93" s="168"/>
      <c r="G93" s="168"/>
      <c r="H93" s="168"/>
      <c r="I93" s="190"/>
      <c r="J93" s="190"/>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row>
    <row r="94" spans="1:42" ht="25.5" customHeight="1">
      <c r="A94" s="168"/>
      <c r="B94" s="168"/>
      <c r="C94" s="168"/>
      <c r="D94" s="168"/>
      <c r="E94" s="168"/>
      <c r="F94" s="168"/>
      <c r="G94" s="168"/>
      <c r="H94" s="168"/>
      <c r="I94" s="190"/>
      <c r="J94" s="190"/>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row>
    <row r="95" spans="1:42" ht="25.5" customHeight="1">
      <c r="A95" s="168"/>
      <c r="B95" s="168"/>
      <c r="C95" s="168"/>
      <c r="D95" s="168"/>
      <c r="E95" s="168"/>
      <c r="F95" s="168"/>
      <c r="G95" s="168"/>
      <c r="H95" s="168"/>
      <c r="I95" s="190"/>
      <c r="J95" s="190"/>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row>
    <row r="96" spans="1:42" ht="25.5" customHeight="1">
      <c r="A96" s="168"/>
      <c r="B96" s="168"/>
      <c r="C96" s="168"/>
      <c r="D96" s="168"/>
      <c r="E96" s="168"/>
      <c r="F96" s="168"/>
      <c r="G96" s="168"/>
      <c r="H96" s="168"/>
      <c r="I96" s="190"/>
      <c r="J96" s="190"/>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row>
    <row r="97" spans="1:42" ht="25.5" customHeight="1">
      <c r="A97" s="168"/>
      <c r="B97" s="168"/>
      <c r="C97" s="168"/>
      <c r="D97" s="168"/>
      <c r="E97" s="168"/>
      <c r="F97" s="168"/>
      <c r="G97" s="168"/>
      <c r="H97" s="168"/>
      <c r="I97" s="190"/>
      <c r="J97" s="190"/>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row>
    <row r="98" spans="1:42" ht="25.5" customHeight="1">
      <c r="A98" s="168"/>
      <c r="B98" s="168"/>
      <c r="C98" s="168"/>
      <c r="D98" s="168"/>
      <c r="E98" s="168"/>
      <c r="F98" s="168"/>
      <c r="G98" s="168"/>
      <c r="H98" s="168"/>
      <c r="I98" s="190"/>
      <c r="J98" s="190"/>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row>
    <row r="99" spans="1:42" ht="25.5" customHeight="1">
      <c r="A99" s="168"/>
      <c r="B99" s="168"/>
      <c r="C99" s="168"/>
      <c r="D99" s="168"/>
      <c r="E99" s="168"/>
      <c r="F99" s="168"/>
      <c r="G99" s="168"/>
      <c r="H99" s="168"/>
      <c r="I99" s="190"/>
      <c r="J99" s="190"/>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row>
    <row r="100" spans="1:42" ht="25.5" customHeight="1">
      <c r="A100" s="168"/>
      <c r="B100" s="168"/>
      <c r="C100" s="168"/>
      <c r="D100" s="168"/>
      <c r="E100" s="168"/>
      <c r="F100" s="168"/>
      <c r="G100" s="168"/>
      <c r="H100" s="168"/>
      <c r="I100" s="190"/>
      <c r="J100" s="190"/>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row>
    <row r="101" spans="1:42" ht="25.5" customHeight="1">
      <c r="A101" s="168"/>
      <c r="B101" s="168"/>
      <c r="C101" s="168"/>
      <c r="D101" s="168"/>
      <c r="E101" s="168"/>
      <c r="F101" s="168"/>
      <c r="G101" s="168"/>
      <c r="H101" s="168"/>
      <c r="I101" s="190"/>
      <c r="J101" s="190"/>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row>
    <row r="102" spans="1:42" ht="25.5" customHeight="1">
      <c r="A102" s="168"/>
      <c r="B102" s="168"/>
      <c r="C102" s="168"/>
      <c r="D102" s="168"/>
      <c r="E102" s="168"/>
      <c r="F102" s="168"/>
      <c r="G102" s="168"/>
      <c r="H102" s="168"/>
      <c r="I102" s="190"/>
      <c r="J102" s="190"/>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row>
    <row r="103" spans="1:42" ht="25.5" customHeight="1">
      <c r="A103" s="168"/>
      <c r="B103" s="168"/>
      <c r="C103" s="168"/>
      <c r="D103" s="168"/>
      <c r="E103" s="168"/>
      <c r="F103" s="168"/>
      <c r="G103" s="168"/>
      <c r="H103" s="168"/>
      <c r="I103" s="190"/>
      <c r="J103" s="190"/>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row>
    <row r="104" spans="1:42" ht="25.5" customHeight="1">
      <c r="A104" s="168"/>
      <c r="B104" s="168"/>
      <c r="C104" s="168"/>
      <c r="D104" s="168"/>
      <c r="E104" s="168"/>
      <c r="F104" s="168"/>
      <c r="G104" s="168"/>
      <c r="H104" s="168"/>
      <c r="I104" s="190"/>
      <c r="J104" s="190"/>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row>
    <row r="105" spans="1:42" ht="25.5" customHeight="1">
      <c r="A105" s="168"/>
      <c r="B105" s="168"/>
      <c r="C105" s="168"/>
      <c r="D105" s="168"/>
      <c r="E105" s="168"/>
      <c r="F105" s="168"/>
      <c r="G105" s="168"/>
      <c r="H105" s="168"/>
      <c r="I105" s="190"/>
      <c r="J105" s="190"/>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row>
    <row r="106" spans="1:42" ht="25.5" customHeight="1">
      <c r="A106" s="168"/>
      <c r="B106" s="168"/>
      <c r="C106" s="168"/>
      <c r="D106" s="168"/>
      <c r="E106" s="168"/>
      <c r="F106" s="168"/>
      <c r="G106" s="168"/>
      <c r="H106" s="168"/>
      <c r="I106" s="190"/>
      <c r="J106" s="190"/>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row>
    <row r="107" spans="1:42" ht="25.5" customHeight="1">
      <c r="A107" s="168"/>
      <c r="B107" s="168"/>
      <c r="C107" s="168"/>
      <c r="D107" s="168"/>
      <c r="E107" s="168"/>
      <c r="F107" s="168"/>
      <c r="G107" s="168"/>
      <c r="H107" s="168"/>
      <c r="I107" s="190"/>
      <c r="J107" s="190"/>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row>
    <row r="108" spans="1:42" ht="25.5" customHeight="1">
      <c r="A108" s="168"/>
      <c r="B108" s="168"/>
      <c r="C108" s="168"/>
      <c r="D108" s="168"/>
      <c r="E108" s="168"/>
      <c r="F108" s="168"/>
      <c r="G108" s="168"/>
      <c r="H108" s="168"/>
      <c r="I108" s="190"/>
      <c r="J108" s="190"/>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row>
    <row r="109" spans="1:42" ht="25.5" customHeight="1">
      <c r="A109" s="168"/>
      <c r="B109" s="168"/>
      <c r="C109" s="168"/>
      <c r="D109" s="168"/>
      <c r="E109" s="168"/>
      <c r="F109" s="168"/>
      <c r="G109" s="168"/>
      <c r="H109" s="168"/>
      <c r="I109" s="190"/>
      <c r="J109" s="190"/>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row>
    <row r="110" spans="1:42" ht="25.5" customHeight="1">
      <c r="A110" s="168"/>
      <c r="B110" s="168"/>
      <c r="C110" s="168"/>
      <c r="D110" s="168"/>
      <c r="E110" s="168"/>
      <c r="F110" s="168"/>
      <c r="G110" s="168"/>
      <c r="H110" s="168"/>
      <c r="I110" s="190"/>
      <c r="J110" s="190"/>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row>
    <row r="111" spans="1:42" ht="25.5" customHeight="1">
      <c r="A111" s="168"/>
      <c r="B111" s="168"/>
      <c r="C111" s="168"/>
      <c r="D111" s="168"/>
      <c r="E111" s="168"/>
      <c r="F111" s="168"/>
      <c r="G111" s="168"/>
      <c r="H111" s="168"/>
      <c r="I111" s="190"/>
      <c r="J111" s="190"/>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row>
    <row r="112" spans="1:42" ht="25.5" customHeight="1">
      <c r="A112" s="168"/>
      <c r="B112" s="168"/>
      <c r="C112" s="168"/>
      <c r="D112" s="168"/>
      <c r="E112" s="168"/>
      <c r="F112" s="168"/>
      <c r="G112" s="168"/>
      <c r="H112" s="168"/>
      <c r="I112" s="190"/>
      <c r="J112" s="190"/>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row>
    <row r="113" spans="1:42" ht="25.5" customHeight="1">
      <c r="A113" s="168"/>
      <c r="B113" s="168"/>
      <c r="C113" s="168"/>
      <c r="D113" s="168"/>
      <c r="E113" s="168"/>
      <c r="F113" s="168"/>
      <c r="G113" s="168"/>
      <c r="H113" s="168"/>
      <c r="I113" s="190"/>
      <c r="J113" s="190"/>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row>
    <row r="114" spans="1:42" ht="25.5" customHeight="1">
      <c r="A114" s="168"/>
      <c r="B114" s="168"/>
      <c r="C114" s="168"/>
      <c r="D114" s="168"/>
      <c r="E114" s="168"/>
      <c r="F114" s="168"/>
      <c r="G114" s="168"/>
      <c r="H114" s="168"/>
      <c r="I114" s="190"/>
      <c r="J114" s="190"/>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row>
    <row r="115" spans="1:42" ht="25.5" customHeight="1">
      <c r="A115" s="168"/>
      <c r="B115" s="168"/>
      <c r="C115" s="168"/>
      <c r="D115" s="168"/>
      <c r="E115" s="168"/>
      <c r="F115" s="168"/>
      <c r="G115" s="168"/>
      <c r="H115" s="168"/>
      <c r="I115" s="190"/>
      <c r="J115" s="190"/>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row>
    <row r="116" spans="1:42" ht="25.5" customHeight="1">
      <c r="A116" s="168"/>
      <c r="B116" s="168"/>
      <c r="C116" s="168"/>
      <c r="D116" s="168"/>
      <c r="E116" s="168"/>
      <c r="F116" s="168"/>
      <c r="G116" s="168"/>
      <c r="H116" s="168"/>
      <c r="I116" s="190"/>
      <c r="J116" s="190"/>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row>
    <row r="117" spans="1:42" ht="25.5" customHeight="1">
      <c r="A117" s="168"/>
      <c r="B117" s="168"/>
      <c r="C117" s="168"/>
      <c r="D117" s="168"/>
      <c r="E117" s="168"/>
      <c r="F117" s="168"/>
      <c r="G117" s="168"/>
      <c r="H117" s="168"/>
      <c r="I117" s="190"/>
      <c r="J117" s="190"/>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row>
    <row r="118" spans="1:42" ht="25.5" customHeight="1">
      <c r="A118" s="168"/>
      <c r="B118" s="168"/>
      <c r="C118" s="168"/>
      <c r="D118" s="168"/>
      <c r="E118" s="168"/>
      <c r="F118" s="168"/>
      <c r="G118" s="168"/>
      <c r="H118" s="168"/>
      <c r="I118" s="190"/>
      <c r="J118" s="190"/>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row>
    <row r="119" spans="1:42" ht="25.5" customHeight="1">
      <c r="A119" s="168"/>
      <c r="B119" s="168"/>
      <c r="C119" s="168"/>
      <c r="D119" s="168"/>
      <c r="E119" s="168"/>
      <c r="F119" s="168"/>
      <c r="G119" s="168"/>
      <c r="H119" s="168"/>
      <c r="I119" s="190"/>
      <c r="J119" s="190"/>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row>
    <row r="120" spans="1:42" ht="25.5" customHeight="1">
      <c r="A120" s="168"/>
      <c r="B120" s="168"/>
      <c r="C120" s="168"/>
      <c r="D120" s="168"/>
      <c r="E120" s="168"/>
      <c r="F120" s="168"/>
      <c r="G120" s="168"/>
      <c r="H120" s="168"/>
      <c r="I120" s="190"/>
      <c r="J120" s="190"/>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row>
    <row r="121" spans="1:42" ht="25.5" customHeight="1">
      <c r="A121" s="168"/>
      <c r="B121" s="168"/>
      <c r="C121" s="168"/>
      <c r="D121" s="168"/>
      <c r="E121" s="168"/>
      <c r="F121" s="168"/>
      <c r="G121" s="168"/>
      <c r="H121" s="168"/>
      <c r="I121" s="190"/>
      <c r="J121" s="190"/>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row>
    <row r="122" spans="1:42" ht="25.5" customHeight="1">
      <c r="A122" s="168"/>
      <c r="B122" s="168"/>
      <c r="C122" s="168"/>
      <c r="D122" s="168"/>
      <c r="E122" s="168"/>
      <c r="F122" s="168"/>
      <c r="G122" s="168"/>
      <c r="H122" s="168"/>
      <c r="I122" s="190"/>
      <c r="J122" s="190"/>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row>
    <row r="123" spans="1:42" ht="25.5" customHeight="1">
      <c r="A123" s="168"/>
      <c r="B123" s="168"/>
      <c r="C123" s="168"/>
      <c r="D123" s="168"/>
      <c r="E123" s="168"/>
      <c r="F123" s="168"/>
      <c r="G123" s="168"/>
      <c r="H123" s="168"/>
      <c r="I123" s="190"/>
      <c r="J123" s="190"/>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row>
    <row r="124" spans="1:42" ht="25.5" customHeight="1">
      <c r="A124" s="168"/>
      <c r="B124" s="168"/>
      <c r="C124" s="168"/>
      <c r="D124" s="168"/>
      <c r="E124" s="168"/>
      <c r="F124" s="168"/>
      <c r="G124" s="168"/>
      <c r="H124" s="168"/>
      <c r="I124" s="190"/>
      <c r="J124" s="190"/>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row>
    <row r="125" spans="1:42" ht="25.5" customHeight="1">
      <c r="A125" s="168"/>
      <c r="B125" s="168"/>
      <c r="C125" s="168"/>
      <c r="D125" s="168"/>
      <c r="E125" s="168"/>
      <c r="F125" s="168"/>
      <c r="G125" s="168"/>
      <c r="H125" s="168"/>
      <c r="I125" s="190"/>
      <c r="J125" s="190"/>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row>
    <row r="126" spans="1:42" ht="25.5" customHeight="1">
      <c r="A126" s="168"/>
      <c r="B126" s="168"/>
      <c r="C126" s="168"/>
      <c r="D126" s="168"/>
      <c r="E126" s="168"/>
      <c r="F126" s="168"/>
      <c r="G126" s="168"/>
      <c r="H126" s="168"/>
      <c r="I126" s="190"/>
      <c r="J126" s="190"/>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row>
    <row r="127" spans="1:42" ht="25.5" customHeight="1">
      <c r="A127" s="168"/>
      <c r="B127" s="168"/>
      <c r="C127" s="168"/>
      <c r="D127" s="168"/>
      <c r="E127" s="168"/>
      <c r="F127" s="168"/>
      <c r="G127" s="168"/>
      <c r="H127" s="168"/>
      <c r="I127" s="190"/>
      <c r="J127" s="190"/>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row>
    <row r="128" spans="1:42" ht="25.5" customHeight="1">
      <c r="A128" s="168"/>
      <c r="B128" s="168"/>
      <c r="C128" s="168"/>
      <c r="D128" s="168"/>
      <c r="E128" s="168"/>
      <c r="F128" s="168"/>
      <c r="G128" s="168"/>
      <c r="H128" s="168"/>
      <c r="I128" s="190"/>
      <c r="J128" s="190"/>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row>
    <row r="129" spans="1:42" ht="25.5" customHeight="1">
      <c r="A129" s="168"/>
      <c r="B129" s="168"/>
      <c r="C129" s="168"/>
      <c r="D129" s="168"/>
      <c r="E129" s="168"/>
      <c r="F129" s="168"/>
      <c r="G129" s="168"/>
      <c r="H129" s="168"/>
      <c r="I129" s="190"/>
      <c r="J129" s="190"/>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row>
    <row r="130" spans="1:42" ht="25.5" customHeight="1">
      <c r="A130" s="168"/>
      <c r="B130" s="168"/>
      <c r="C130" s="168"/>
      <c r="D130" s="168"/>
      <c r="E130" s="168"/>
      <c r="F130" s="168"/>
      <c r="G130" s="168"/>
      <c r="H130" s="168"/>
      <c r="I130" s="190"/>
      <c r="J130" s="190"/>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row>
    <row r="131" spans="1:42" ht="25.5" customHeight="1">
      <c r="A131" s="168"/>
      <c r="B131" s="168"/>
      <c r="C131" s="168"/>
      <c r="D131" s="168"/>
      <c r="E131" s="168"/>
      <c r="F131" s="168"/>
      <c r="G131" s="168"/>
      <c r="H131" s="168"/>
      <c r="I131" s="190"/>
      <c r="J131" s="190"/>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row>
    <row r="132" spans="1:42" ht="25.5" customHeight="1">
      <c r="A132" s="168"/>
      <c r="B132" s="168"/>
      <c r="C132" s="168"/>
      <c r="D132" s="168"/>
      <c r="E132" s="168"/>
      <c r="F132" s="168"/>
      <c r="G132" s="168"/>
      <c r="H132" s="168"/>
      <c r="I132" s="190"/>
      <c r="J132" s="190"/>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row>
    <row r="133" spans="1:42" ht="25.5" customHeight="1">
      <c r="A133" s="168"/>
      <c r="B133" s="168"/>
      <c r="C133" s="168"/>
      <c r="D133" s="168"/>
      <c r="E133" s="168"/>
      <c r="F133" s="168"/>
      <c r="G133" s="168"/>
      <c r="H133" s="168"/>
      <c r="I133" s="190"/>
      <c r="J133" s="190"/>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row>
    <row r="134" spans="1:42" ht="25.5" customHeight="1">
      <c r="A134" s="168"/>
      <c r="B134" s="168"/>
      <c r="C134" s="168"/>
      <c r="D134" s="168"/>
      <c r="E134" s="168"/>
      <c r="F134" s="168"/>
      <c r="G134" s="168"/>
      <c r="H134" s="168"/>
      <c r="I134" s="190"/>
      <c r="J134" s="190"/>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row>
    <row r="135" spans="1:42" ht="25.5" customHeight="1">
      <c r="A135" s="168"/>
      <c r="B135" s="168"/>
      <c r="C135" s="168"/>
      <c r="D135" s="168"/>
      <c r="E135" s="168"/>
      <c r="F135" s="168"/>
      <c r="G135" s="168"/>
      <c r="H135" s="168"/>
      <c r="I135" s="190"/>
      <c r="J135" s="190"/>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row>
    <row r="136" spans="1:42" ht="25.5" customHeight="1">
      <c r="A136" s="168"/>
      <c r="B136" s="168"/>
      <c r="C136" s="168"/>
      <c r="D136" s="168"/>
      <c r="E136" s="168"/>
      <c r="F136" s="168"/>
      <c r="G136" s="168"/>
      <c r="H136" s="168"/>
      <c r="I136" s="190"/>
      <c r="J136" s="190"/>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row>
    <row r="137" spans="1:42" ht="25.5" customHeight="1">
      <c r="A137" s="168"/>
      <c r="B137" s="168"/>
      <c r="C137" s="168"/>
      <c r="D137" s="168"/>
      <c r="E137" s="168"/>
      <c r="F137" s="168"/>
      <c r="G137" s="168"/>
      <c r="H137" s="168"/>
      <c r="I137" s="190"/>
      <c r="J137" s="190"/>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row>
    <row r="138" spans="1:42" ht="25.5" customHeight="1">
      <c r="A138" s="168"/>
      <c r="B138" s="168"/>
      <c r="C138" s="168"/>
      <c r="D138" s="168"/>
      <c r="E138" s="168"/>
      <c r="F138" s="168"/>
      <c r="G138" s="168"/>
      <c r="H138" s="168"/>
      <c r="I138" s="190"/>
      <c r="J138" s="190"/>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row>
    <row r="139" spans="1:42" ht="25.5" customHeight="1">
      <c r="A139" s="168"/>
      <c r="B139" s="168"/>
      <c r="C139" s="168"/>
      <c r="D139" s="168"/>
      <c r="E139" s="168"/>
      <c r="F139" s="168"/>
      <c r="G139" s="168"/>
      <c r="H139" s="168"/>
      <c r="I139" s="190"/>
      <c r="J139" s="190"/>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row>
    <row r="140" spans="1:42" ht="25.5" customHeight="1">
      <c r="A140" s="168"/>
      <c r="B140" s="168"/>
      <c r="C140" s="168"/>
      <c r="D140" s="168"/>
      <c r="E140" s="168"/>
      <c r="F140" s="168"/>
      <c r="G140" s="168"/>
      <c r="H140" s="168"/>
      <c r="I140" s="190"/>
      <c r="J140" s="190"/>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row>
    <row r="141" spans="1:42" ht="25.5" customHeight="1">
      <c r="A141" s="168"/>
      <c r="B141" s="168"/>
      <c r="C141" s="168"/>
      <c r="D141" s="168"/>
      <c r="E141" s="168"/>
      <c r="F141" s="168"/>
      <c r="G141" s="168"/>
      <c r="H141" s="168"/>
      <c r="I141" s="190"/>
      <c r="J141" s="190"/>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row>
    <row r="142" spans="1:42" ht="25.5" customHeight="1">
      <c r="A142" s="168"/>
      <c r="B142" s="168"/>
      <c r="C142" s="168"/>
      <c r="D142" s="168"/>
      <c r="E142" s="168"/>
      <c r="F142" s="168"/>
      <c r="G142" s="168"/>
      <c r="H142" s="168"/>
      <c r="I142" s="190"/>
      <c r="J142" s="190"/>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row>
    <row r="143" spans="1:42" ht="25.5" customHeight="1">
      <c r="A143" s="168"/>
      <c r="B143" s="168"/>
      <c r="C143" s="168"/>
      <c r="D143" s="168"/>
      <c r="E143" s="168"/>
      <c r="F143" s="168"/>
      <c r="G143" s="168"/>
      <c r="H143" s="168"/>
      <c r="I143" s="190"/>
      <c r="J143" s="190"/>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row>
    <row r="144" spans="1:42" ht="25.5" customHeight="1">
      <c r="A144" s="168"/>
      <c r="B144" s="168"/>
      <c r="C144" s="168"/>
      <c r="D144" s="168"/>
      <c r="E144" s="168"/>
      <c r="F144" s="168"/>
      <c r="G144" s="168"/>
      <c r="H144" s="168"/>
      <c r="I144" s="190"/>
      <c r="J144" s="190"/>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row>
    <row r="145" spans="1:42" ht="25.5" customHeight="1">
      <c r="A145" s="168"/>
      <c r="B145" s="168"/>
      <c r="C145" s="168"/>
      <c r="D145" s="168"/>
      <c r="E145" s="168"/>
      <c r="F145" s="168"/>
      <c r="G145" s="168"/>
      <c r="H145" s="168"/>
      <c r="I145" s="190"/>
      <c r="J145" s="190"/>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row>
    <row r="146" spans="1:42" ht="25.5" customHeight="1">
      <c r="A146" s="168"/>
      <c r="B146" s="168"/>
      <c r="C146" s="168"/>
      <c r="D146" s="168"/>
      <c r="E146" s="168"/>
      <c r="F146" s="168"/>
      <c r="G146" s="168"/>
      <c r="H146" s="168"/>
      <c r="I146" s="190"/>
      <c r="J146" s="190"/>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row>
    <row r="147" spans="1:42" ht="25.5" customHeight="1">
      <c r="A147" s="168"/>
      <c r="B147" s="168"/>
      <c r="C147" s="168"/>
      <c r="D147" s="168"/>
      <c r="E147" s="168"/>
      <c r="F147" s="168"/>
      <c r="G147" s="168"/>
      <c r="H147" s="168"/>
      <c r="I147" s="190"/>
      <c r="J147" s="190"/>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row>
    <row r="148" spans="1:42" ht="25.5" customHeight="1">
      <c r="A148" s="168"/>
      <c r="B148" s="168"/>
      <c r="C148" s="168"/>
      <c r="D148" s="168"/>
      <c r="E148" s="168"/>
      <c r="F148" s="168"/>
      <c r="G148" s="168"/>
      <c r="H148" s="168"/>
      <c r="I148" s="190"/>
      <c r="J148" s="190"/>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row>
    <row r="149" spans="1:42" ht="25.5" customHeight="1">
      <c r="A149" s="168"/>
      <c r="B149" s="168"/>
      <c r="C149" s="168"/>
      <c r="D149" s="168"/>
      <c r="E149" s="168"/>
      <c r="F149" s="168"/>
      <c r="G149" s="168"/>
      <c r="H149" s="168"/>
      <c r="I149" s="190"/>
      <c r="J149" s="190"/>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row>
    <row r="150" spans="1:42" ht="25.5" customHeight="1">
      <c r="A150" s="168"/>
      <c r="B150" s="168"/>
      <c r="C150" s="168"/>
      <c r="D150" s="168"/>
      <c r="E150" s="168"/>
      <c r="F150" s="168"/>
      <c r="G150" s="168"/>
      <c r="H150" s="168"/>
      <c r="I150" s="190"/>
      <c r="J150" s="190"/>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row>
    <row r="151" spans="1:42" ht="25.5" customHeight="1">
      <c r="A151" s="168"/>
      <c r="B151" s="168"/>
      <c r="C151" s="168"/>
      <c r="D151" s="168"/>
      <c r="E151" s="168"/>
      <c r="F151" s="168"/>
      <c r="G151" s="168"/>
      <c r="H151" s="168"/>
      <c r="I151" s="190"/>
      <c r="J151" s="190"/>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row>
    <row r="152" spans="1:42" ht="25.5" customHeight="1">
      <c r="A152" s="168"/>
      <c r="B152" s="168"/>
      <c r="C152" s="168"/>
      <c r="D152" s="168"/>
      <c r="E152" s="168"/>
      <c r="F152" s="168"/>
      <c r="G152" s="168"/>
      <c r="H152" s="168"/>
      <c r="I152" s="190"/>
      <c r="J152" s="190"/>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row>
    <row r="153" spans="1:42" ht="25.5" customHeight="1">
      <c r="A153" s="168"/>
      <c r="B153" s="168"/>
      <c r="C153" s="168"/>
      <c r="D153" s="168"/>
      <c r="E153" s="168"/>
      <c r="F153" s="168"/>
      <c r="G153" s="168"/>
      <c r="H153" s="168"/>
      <c r="I153" s="190"/>
      <c r="J153" s="190"/>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row>
    <row r="154" spans="1:42" ht="25.5" customHeight="1">
      <c r="A154" s="168"/>
      <c r="B154" s="168"/>
      <c r="C154" s="168"/>
      <c r="D154" s="168"/>
      <c r="E154" s="168"/>
      <c r="F154" s="168"/>
      <c r="G154" s="168"/>
      <c r="H154" s="168"/>
      <c r="I154" s="190"/>
      <c r="J154" s="190"/>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row>
    <row r="155" spans="1:42" ht="25.5" customHeight="1">
      <c r="A155" s="168"/>
      <c r="B155" s="168"/>
      <c r="C155" s="168"/>
      <c r="D155" s="168"/>
      <c r="E155" s="168"/>
      <c r="F155" s="168"/>
      <c r="G155" s="168"/>
      <c r="H155" s="168"/>
      <c r="I155" s="190"/>
      <c r="J155" s="190"/>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row>
    <row r="156" spans="1:42" ht="25.5" customHeight="1">
      <c r="A156" s="168"/>
      <c r="B156" s="168"/>
      <c r="C156" s="168"/>
      <c r="D156" s="168"/>
      <c r="E156" s="168"/>
      <c r="F156" s="168"/>
      <c r="G156" s="168"/>
      <c r="H156" s="168"/>
      <c r="I156" s="190"/>
      <c r="J156" s="190"/>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row>
    <row r="157" spans="1:42" ht="25.5" customHeight="1">
      <c r="A157" s="168"/>
      <c r="B157" s="168"/>
      <c r="C157" s="168"/>
      <c r="D157" s="168"/>
      <c r="E157" s="168"/>
      <c r="F157" s="168"/>
      <c r="G157" s="168"/>
      <c r="H157" s="168"/>
      <c r="I157" s="190"/>
      <c r="J157" s="190"/>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row>
    <row r="158" spans="1:42" ht="25.5" customHeight="1">
      <c r="A158" s="168"/>
      <c r="B158" s="168"/>
      <c r="C158" s="168"/>
      <c r="D158" s="168"/>
      <c r="E158" s="168"/>
      <c r="F158" s="168"/>
      <c r="G158" s="168"/>
      <c r="H158" s="168"/>
      <c r="I158" s="190"/>
      <c r="J158" s="190"/>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row>
    <row r="159" spans="1:42" ht="25.5" customHeight="1">
      <c r="A159" s="168"/>
      <c r="B159" s="168"/>
      <c r="C159" s="168"/>
      <c r="D159" s="168"/>
      <c r="E159" s="168"/>
      <c r="F159" s="168"/>
      <c r="G159" s="168"/>
      <c r="H159" s="168"/>
      <c r="I159" s="190"/>
      <c r="J159" s="190"/>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row>
    <row r="160" spans="1:42" ht="25.5" customHeight="1">
      <c r="A160" s="168"/>
      <c r="B160" s="168"/>
      <c r="C160" s="168"/>
      <c r="D160" s="168"/>
      <c r="E160" s="168"/>
      <c r="F160" s="168"/>
      <c r="G160" s="168"/>
      <c r="H160" s="168"/>
      <c r="I160" s="190"/>
      <c r="J160" s="190"/>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row>
    <row r="161" spans="1:42" ht="25.5" customHeight="1">
      <c r="A161" s="168"/>
      <c r="B161" s="168"/>
      <c r="C161" s="168"/>
      <c r="D161" s="168"/>
      <c r="E161" s="168"/>
      <c r="F161" s="168"/>
      <c r="G161" s="168"/>
      <c r="H161" s="168"/>
      <c r="I161" s="190"/>
      <c r="J161" s="190"/>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row>
    <row r="162" spans="1:42" ht="25.5" customHeight="1">
      <c r="A162" s="168"/>
      <c r="B162" s="168"/>
      <c r="C162" s="168"/>
      <c r="D162" s="168"/>
      <c r="E162" s="168"/>
      <c r="F162" s="168"/>
      <c r="G162" s="168"/>
      <c r="H162" s="168"/>
      <c r="I162" s="190"/>
      <c r="J162" s="190"/>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row>
    <row r="163" spans="1:42" ht="25.5" customHeight="1">
      <c r="A163" s="168"/>
      <c r="B163" s="168"/>
      <c r="C163" s="168"/>
      <c r="D163" s="168"/>
      <c r="E163" s="168"/>
      <c r="F163" s="168"/>
      <c r="G163" s="168"/>
      <c r="H163" s="168"/>
      <c r="I163" s="190"/>
      <c r="J163" s="190"/>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row>
    <row r="164" spans="1:42" ht="25.5" customHeight="1">
      <c r="A164" s="168"/>
      <c r="B164" s="168"/>
      <c r="C164" s="168"/>
      <c r="D164" s="168"/>
      <c r="E164" s="168"/>
      <c r="F164" s="168"/>
      <c r="G164" s="168"/>
      <c r="H164" s="168"/>
      <c r="I164" s="190"/>
      <c r="J164" s="190"/>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row>
    <row r="165" spans="1:42" ht="25.5" customHeight="1">
      <c r="A165" s="168"/>
      <c r="B165" s="168"/>
      <c r="C165" s="168"/>
      <c r="D165" s="168"/>
      <c r="E165" s="168"/>
      <c r="F165" s="168"/>
      <c r="G165" s="168"/>
      <c r="H165" s="168"/>
      <c r="I165" s="190"/>
      <c r="J165" s="190"/>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row>
    <row r="166" spans="1:42" ht="25.5" customHeight="1">
      <c r="A166" s="168"/>
      <c r="B166" s="168"/>
      <c r="C166" s="168"/>
      <c r="D166" s="168"/>
      <c r="E166" s="168"/>
      <c r="F166" s="168"/>
      <c r="G166" s="168"/>
      <c r="H166" s="168"/>
      <c r="I166" s="190"/>
      <c r="J166" s="190"/>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row>
    <row r="167" spans="1:42" ht="25.5" customHeight="1">
      <c r="A167" s="168"/>
      <c r="B167" s="168"/>
      <c r="C167" s="168"/>
      <c r="D167" s="168"/>
      <c r="E167" s="168"/>
      <c r="F167" s="168"/>
      <c r="G167" s="168"/>
      <c r="H167" s="168"/>
      <c r="I167" s="190"/>
      <c r="J167" s="190"/>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row>
    <row r="168" spans="1:42" ht="25.5" customHeight="1">
      <c r="A168" s="168"/>
      <c r="B168" s="168"/>
      <c r="C168" s="168"/>
      <c r="D168" s="168"/>
      <c r="E168" s="168"/>
      <c r="F168" s="168"/>
      <c r="G168" s="168"/>
      <c r="H168" s="168"/>
      <c r="I168" s="190"/>
      <c r="J168" s="190"/>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row>
    <row r="169" spans="1:42" ht="25.5" customHeight="1">
      <c r="A169" s="168"/>
      <c r="B169" s="168"/>
      <c r="C169" s="168"/>
      <c r="D169" s="168"/>
      <c r="E169" s="168"/>
      <c r="F169" s="168"/>
      <c r="G169" s="168"/>
      <c r="H169" s="168"/>
      <c r="I169" s="190"/>
      <c r="J169" s="190"/>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row>
    <row r="170" spans="1:42" ht="25.5" customHeight="1">
      <c r="A170" s="168"/>
      <c r="B170" s="168"/>
      <c r="C170" s="168"/>
      <c r="D170" s="168"/>
      <c r="E170" s="168"/>
      <c r="F170" s="168"/>
      <c r="G170" s="168"/>
      <c r="H170" s="168"/>
      <c r="I170" s="190"/>
      <c r="J170" s="190"/>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row>
    <row r="171" spans="1:42" ht="25.5" customHeight="1">
      <c r="A171" s="168"/>
      <c r="B171" s="168"/>
      <c r="C171" s="168"/>
      <c r="D171" s="168"/>
      <c r="E171" s="168"/>
      <c r="F171" s="168"/>
      <c r="G171" s="168"/>
      <c r="H171" s="168"/>
      <c r="I171" s="190"/>
      <c r="J171" s="190"/>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row>
    <row r="172" spans="1:42" ht="25.5" customHeight="1">
      <c r="A172" s="168"/>
      <c r="B172" s="168"/>
      <c r="C172" s="168"/>
      <c r="D172" s="168"/>
      <c r="E172" s="168"/>
      <c r="F172" s="168"/>
      <c r="G172" s="168"/>
      <c r="H172" s="168"/>
      <c r="I172" s="190"/>
      <c r="J172" s="190"/>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row>
    <row r="173" spans="1:42" ht="25.5" customHeight="1">
      <c r="A173" s="168"/>
      <c r="B173" s="168"/>
      <c r="C173" s="168"/>
      <c r="D173" s="168"/>
      <c r="E173" s="168"/>
      <c r="F173" s="168"/>
      <c r="G173" s="168"/>
      <c r="H173" s="168"/>
      <c r="I173" s="190"/>
      <c r="J173" s="190"/>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row>
    <row r="174" spans="1:42" ht="25.5" customHeight="1">
      <c r="A174" s="168"/>
      <c r="B174" s="168"/>
      <c r="C174" s="168"/>
      <c r="D174" s="168"/>
      <c r="E174" s="168"/>
      <c r="F174" s="168"/>
      <c r="G174" s="168"/>
      <c r="H174" s="168"/>
      <c r="I174" s="190"/>
      <c r="J174" s="190"/>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row>
    <row r="175" spans="1:42" ht="25.5" customHeight="1">
      <c r="A175" s="168"/>
      <c r="B175" s="168"/>
      <c r="C175" s="168"/>
      <c r="D175" s="168"/>
      <c r="E175" s="168"/>
      <c r="F175" s="168"/>
      <c r="G175" s="168"/>
      <c r="H175" s="168"/>
      <c r="I175" s="190"/>
      <c r="J175" s="190"/>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row>
    <row r="176" spans="1:42" ht="25.5" customHeight="1">
      <c r="A176" s="168"/>
      <c r="B176" s="168"/>
      <c r="C176" s="168"/>
      <c r="D176" s="168"/>
      <c r="E176" s="168"/>
      <c r="F176" s="168"/>
      <c r="G176" s="168"/>
      <c r="H176" s="168"/>
      <c r="I176" s="190"/>
      <c r="J176" s="190"/>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row>
    <row r="177" spans="1:42" ht="25.5" customHeight="1">
      <c r="A177" s="168"/>
      <c r="B177" s="168"/>
      <c r="C177" s="168"/>
      <c r="D177" s="168"/>
      <c r="E177" s="168"/>
      <c r="F177" s="168"/>
      <c r="G177" s="168"/>
      <c r="H177" s="168"/>
      <c r="I177" s="190"/>
      <c r="J177" s="190"/>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row>
    <row r="178" spans="1:42" ht="25.5" customHeight="1">
      <c r="A178" s="168"/>
      <c r="B178" s="168"/>
      <c r="C178" s="168"/>
      <c r="D178" s="168"/>
      <c r="E178" s="168"/>
      <c r="F178" s="168"/>
      <c r="G178" s="168"/>
      <c r="H178" s="168"/>
      <c r="I178" s="190"/>
      <c r="J178" s="190"/>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row>
    <row r="179" spans="1:42" ht="25.5" customHeight="1">
      <c r="A179" s="168"/>
      <c r="B179" s="168"/>
      <c r="C179" s="168"/>
      <c r="D179" s="168"/>
      <c r="E179" s="168"/>
      <c r="F179" s="168"/>
      <c r="G179" s="168"/>
      <c r="H179" s="168"/>
      <c r="I179" s="190"/>
      <c r="J179" s="190"/>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row>
    <row r="180" spans="1:42" ht="25.5" customHeight="1">
      <c r="A180" s="168"/>
      <c r="B180" s="168"/>
      <c r="C180" s="168"/>
      <c r="D180" s="168"/>
      <c r="E180" s="168"/>
      <c r="F180" s="168"/>
      <c r="G180" s="168"/>
      <c r="H180" s="168"/>
      <c r="I180" s="190"/>
      <c r="J180" s="190"/>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row>
    <row r="181" spans="1:42" ht="25.5" customHeight="1">
      <c r="A181" s="168"/>
      <c r="B181" s="168"/>
      <c r="C181" s="168"/>
      <c r="D181" s="168"/>
      <c r="E181" s="168"/>
      <c r="F181" s="168"/>
      <c r="G181" s="168"/>
      <c r="H181" s="168"/>
      <c r="I181" s="190"/>
      <c r="J181" s="190"/>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row>
    <row r="182" spans="1:42" ht="25.5" customHeight="1">
      <c r="A182" s="168"/>
      <c r="B182" s="168"/>
      <c r="C182" s="168"/>
      <c r="D182" s="168"/>
      <c r="E182" s="168"/>
      <c r="F182" s="168"/>
      <c r="G182" s="168"/>
      <c r="H182" s="168"/>
      <c r="I182" s="190"/>
      <c r="J182" s="190"/>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row>
    <row r="183" spans="1:42" ht="25.5" customHeight="1">
      <c r="A183" s="168"/>
      <c r="B183" s="168"/>
      <c r="C183" s="168"/>
      <c r="D183" s="168"/>
      <c r="E183" s="168"/>
      <c r="F183" s="168"/>
      <c r="G183" s="168"/>
      <c r="H183" s="168"/>
      <c r="I183" s="190"/>
      <c r="J183" s="190"/>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row>
    <row r="184" spans="1:42" ht="25.5" customHeight="1">
      <c r="A184" s="168"/>
      <c r="B184" s="168"/>
      <c r="C184" s="168"/>
      <c r="D184" s="168"/>
      <c r="E184" s="168"/>
      <c r="F184" s="168"/>
      <c r="G184" s="168"/>
      <c r="H184" s="168"/>
      <c r="I184" s="190"/>
      <c r="J184" s="190"/>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row>
    <row r="185" spans="1:42" ht="25.5" customHeight="1">
      <c r="A185" s="168"/>
      <c r="B185" s="168"/>
      <c r="C185" s="168"/>
      <c r="D185" s="168"/>
      <c r="E185" s="168"/>
      <c r="F185" s="168"/>
      <c r="G185" s="168"/>
      <c r="H185" s="168"/>
      <c r="I185" s="190"/>
      <c r="J185" s="190"/>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row>
    <row r="186" spans="1:42" ht="25.5" customHeight="1">
      <c r="A186" s="168"/>
      <c r="B186" s="168"/>
      <c r="C186" s="168"/>
      <c r="D186" s="168"/>
      <c r="E186" s="168"/>
      <c r="F186" s="168"/>
      <c r="G186" s="168"/>
      <c r="H186" s="168"/>
      <c r="I186" s="190"/>
      <c r="J186" s="190"/>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row>
    <row r="187" spans="1:42" ht="25.5" customHeight="1">
      <c r="A187" s="168"/>
      <c r="B187" s="168"/>
      <c r="C187" s="168"/>
      <c r="D187" s="168"/>
      <c r="E187" s="168"/>
      <c r="F187" s="168"/>
      <c r="G187" s="168"/>
      <c r="H187" s="168"/>
      <c r="I187" s="190"/>
      <c r="J187" s="190"/>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row>
    <row r="188" spans="1:42" ht="25.5" customHeight="1">
      <c r="A188" s="168"/>
      <c r="B188" s="168"/>
      <c r="C188" s="168"/>
      <c r="D188" s="168"/>
      <c r="E188" s="168"/>
      <c r="F188" s="168"/>
      <c r="G188" s="168"/>
      <c r="H188" s="168"/>
      <c r="I188" s="190"/>
      <c r="J188" s="190"/>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row>
    <row r="189" spans="1:42" ht="25.5" customHeight="1">
      <c r="A189" s="168"/>
      <c r="B189" s="168"/>
      <c r="C189" s="168"/>
      <c r="D189" s="168"/>
      <c r="E189" s="168"/>
      <c r="F189" s="168"/>
      <c r="G189" s="168"/>
      <c r="H189" s="168"/>
      <c r="I189" s="190"/>
      <c r="J189" s="190"/>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row>
    <row r="190" spans="1:42" ht="25.5" customHeight="1">
      <c r="A190" s="168"/>
      <c r="B190" s="168"/>
      <c r="C190" s="168"/>
      <c r="D190" s="168"/>
      <c r="E190" s="168"/>
      <c r="F190" s="168"/>
      <c r="G190" s="168"/>
      <c r="H190" s="168"/>
      <c r="I190" s="190"/>
      <c r="J190" s="190"/>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row>
    <row r="191" spans="1:42" ht="25.5" customHeight="1">
      <c r="A191" s="168"/>
      <c r="B191" s="168"/>
      <c r="C191" s="168"/>
      <c r="D191" s="168"/>
      <c r="E191" s="168"/>
      <c r="F191" s="168"/>
      <c r="G191" s="168"/>
      <c r="H191" s="168"/>
      <c r="I191" s="190"/>
      <c r="J191" s="190"/>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row>
    <row r="192" spans="1:42" ht="25.5" customHeight="1">
      <c r="A192" s="168"/>
      <c r="B192" s="168"/>
      <c r="C192" s="168"/>
      <c r="D192" s="168"/>
      <c r="E192" s="168"/>
      <c r="F192" s="168"/>
      <c r="G192" s="168"/>
      <c r="H192" s="168"/>
      <c r="I192" s="190"/>
      <c r="J192" s="190"/>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row>
    <row r="193" spans="1:42" ht="25.5" customHeight="1">
      <c r="A193" s="168"/>
      <c r="B193" s="168"/>
      <c r="C193" s="168"/>
      <c r="D193" s="168"/>
      <c r="E193" s="168"/>
      <c r="F193" s="168"/>
      <c r="G193" s="168"/>
      <c r="H193" s="168"/>
      <c r="I193" s="190"/>
      <c r="J193" s="190"/>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row>
    <row r="194" spans="1:42" ht="25.5" customHeight="1">
      <c r="A194" s="168"/>
      <c r="B194" s="168"/>
      <c r="C194" s="168"/>
      <c r="D194" s="168"/>
      <c r="E194" s="168"/>
      <c r="F194" s="168"/>
      <c r="G194" s="168"/>
      <c r="H194" s="168"/>
      <c r="I194" s="190"/>
      <c r="J194" s="190"/>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row>
    <row r="195" spans="1:42" ht="25.5" customHeight="1">
      <c r="A195" s="168"/>
      <c r="B195" s="168"/>
      <c r="C195" s="168"/>
      <c r="D195" s="168"/>
      <c r="E195" s="168"/>
      <c r="F195" s="168"/>
      <c r="G195" s="168"/>
      <c r="H195" s="168"/>
      <c r="I195" s="190"/>
      <c r="J195" s="190"/>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row>
    <row r="196" spans="1:42" ht="25.5" customHeight="1">
      <c r="A196" s="168"/>
      <c r="B196" s="168"/>
      <c r="C196" s="168"/>
      <c r="D196" s="168"/>
      <c r="E196" s="168"/>
      <c r="F196" s="168"/>
      <c r="G196" s="168"/>
      <c r="H196" s="168"/>
      <c r="I196" s="190"/>
      <c r="J196" s="190"/>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row>
    <row r="197" spans="1:42" ht="25.5" customHeight="1">
      <c r="A197" s="168"/>
      <c r="B197" s="168"/>
      <c r="C197" s="168"/>
      <c r="D197" s="168"/>
      <c r="E197" s="168"/>
      <c r="F197" s="168"/>
      <c r="G197" s="168"/>
      <c r="H197" s="168"/>
      <c r="I197" s="190"/>
      <c r="J197" s="190"/>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row>
    <row r="198" spans="1:42" ht="25.5" customHeight="1">
      <c r="A198" s="168"/>
      <c r="B198" s="168"/>
      <c r="C198" s="168"/>
      <c r="D198" s="168"/>
      <c r="E198" s="168"/>
      <c r="F198" s="168"/>
      <c r="G198" s="168"/>
      <c r="H198" s="168"/>
      <c r="I198" s="190"/>
      <c r="J198" s="190"/>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row>
    <row r="199" spans="1:42" ht="25.5" customHeight="1">
      <c r="A199" s="168"/>
      <c r="B199" s="168"/>
      <c r="C199" s="168"/>
      <c r="D199" s="168"/>
      <c r="E199" s="168"/>
      <c r="F199" s="168"/>
      <c r="G199" s="168"/>
      <c r="H199" s="168"/>
      <c r="I199" s="190"/>
      <c r="J199" s="190"/>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row>
    <row r="200" spans="1:42" ht="25.5" customHeight="1">
      <c r="A200" s="168"/>
      <c r="B200" s="168"/>
      <c r="C200" s="168"/>
      <c r="D200" s="168"/>
      <c r="E200" s="168"/>
      <c r="F200" s="168"/>
      <c r="G200" s="168"/>
      <c r="H200" s="168"/>
      <c r="I200" s="190"/>
      <c r="J200" s="190"/>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row>
    <row r="201" spans="1:42" ht="25.5" customHeight="1">
      <c r="A201" s="168"/>
      <c r="B201" s="168"/>
      <c r="C201" s="168"/>
      <c r="D201" s="168"/>
      <c r="E201" s="168"/>
      <c r="F201" s="168"/>
      <c r="G201" s="168"/>
      <c r="H201" s="168"/>
      <c r="I201" s="190"/>
      <c r="J201" s="190"/>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row>
    <row r="202" spans="1:42" ht="25.5" customHeight="1">
      <c r="A202" s="168"/>
      <c r="B202" s="168"/>
      <c r="C202" s="168"/>
      <c r="D202" s="168"/>
      <c r="E202" s="168"/>
      <c r="F202" s="168"/>
      <c r="G202" s="168"/>
      <c r="H202" s="168"/>
      <c r="I202" s="190"/>
      <c r="J202" s="190"/>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row>
    <row r="203" spans="1:42" ht="25.5" customHeight="1">
      <c r="A203" s="168"/>
      <c r="B203" s="168"/>
      <c r="C203" s="168"/>
      <c r="D203" s="168"/>
      <c r="E203" s="168"/>
      <c r="F203" s="168"/>
      <c r="G203" s="168"/>
      <c r="H203" s="168"/>
      <c r="I203" s="190"/>
      <c r="J203" s="190"/>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row>
    <row r="204" spans="1:42" ht="25.5" customHeight="1">
      <c r="A204" s="168"/>
      <c r="B204" s="168"/>
      <c r="C204" s="168"/>
      <c r="D204" s="168"/>
      <c r="E204" s="168"/>
      <c r="F204" s="168"/>
      <c r="G204" s="168"/>
      <c r="H204" s="168"/>
      <c r="I204" s="190"/>
      <c r="J204" s="190"/>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row>
    <row r="205" spans="1:42" ht="25.5" customHeight="1">
      <c r="A205" s="168"/>
      <c r="B205" s="168"/>
      <c r="C205" s="168"/>
      <c r="D205" s="168"/>
      <c r="E205" s="168"/>
      <c r="F205" s="168"/>
      <c r="G205" s="168"/>
      <c r="H205" s="168"/>
      <c r="I205" s="190"/>
      <c r="J205" s="190"/>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row>
    <row r="206" spans="1:42" ht="25.5" customHeight="1">
      <c r="A206" s="168"/>
      <c r="B206" s="168"/>
      <c r="C206" s="168"/>
      <c r="D206" s="168"/>
      <c r="E206" s="168"/>
      <c r="F206" s="168"/>
      <c r="G206" s="168"/>
      <c r="H206" s="168"/>
      <c r="I206" s="190"/>
      <c r="J206" s="190"/>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row>
    <row r="207" spans="1:42" ht="25.5" customHeight="1">
      <c r="A207" s="168"/>
      <c r="B207" s="168"/>
      <c r="C207" s="168"/>
      <c r="D207" s="168"/>
      <c r="E207" s="168"/>
      <c r="F207" s="168"/>
      <c r="G207" s="168"/>
      <c r="H207" s="168"/>
      <c r="I207" s="190"/>
      <c r="J207" s="190"/>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row>
    <row r="208" spans="1:42" ht="25.5" customHeight="1">
      <c r="A208" s="168"/>
      <c r="B208" s="168"/>
      <c r="C208" s="168"/>
      <c r="D208" s="168"/>
      <c r="E208" s="168"/>
      <c r="F208" s="168"/>
      <c r="G208" s="168"/>
      <c r="H208" s="168"/>
      <c r="I208" s="190"/>
      <c r="J208" s="190"/>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row>
    <row r="209" spans="1:42" ht="25.5" customHeight="1">
      <c r="A209" s="168"/>
      <c r="B209" s="168"/>
      <c r="C209" s="168"/>
      <c r="D209" s="168"/>
      <c r="E209" s="168"/>
      <c r="F209" s="168"/>
      <c r="G209" s="168"/>
      <c r="H209" s="168"/>
      <c r="I209" s="190"/>
      <c r="J209" s="190"/>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row>
    <row r="210" spans="1:42" ht="25.5" customHeight="1">
      <c r="A210" s="168"/>
      <c r="B210" s="168"/>
      <c r="C210" s="168"/>
      <c r="D210" s="168"/>
      <c r="E210" s="168"/>
      <c r="F210" s="168"/>
      <c r="G210" s="168"/>
      <c r="H210" s="168"/>
      <c r="I210" s="190"/>
      <c r="J210" s="190"/>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row>
    <row r="211" spans="1:42" ht="25.5" customHeight="1">
      <c r="A211" s="168"/>
      <c r="B211" s="168"/>
      <c r="C211" s="168"/>
      <c r="D211" s="168"/>
      <c r="E211" s="168"/>
      <c r="F211" s="168"/>
      <c r="G211" s="168"/>
      <c r="H211" s="168"/>
      <c r="I211" s="190"/>
      <c r="J211" s="190"/>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row>
    <row r="212" spans="1:42" ht="25.5" customHeight="1">
      <c r="A212" s="168"/>
      <c r="B212" s="168"/>
      <c r="C212" s="168"/>
      <c r="D212" s="168"/>
      <c r="E212" s="168"/>
      <c r="F212" s="168"/>
      <c r="G212" s="168"/>
      <c r="H212" s="168"/>
      <c r="I212" s="190"/>
      <c r="J212" s="190"/>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row>
    <row r="213" spans="1:42" ht="25.5" customHeight="1">
      <c r="A213" s="168"/>
      <c r="B213" s="168"/>
      <c r="C213" s="168"/>
      <c r="D213" s="168"/>
      <c r="E213" s="168"/>
      <c r="F213" s="168"/>
      <c r="G213" s="168"/>
      <c r="H213" s="168"/>
      <c r="I213" s="190"/>
      <c r="J213" s="190"/>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row>
    <row r="214" spans="1:42" ht="25.5" customHeight="1">
      <c r="A214" s="168"/>
      <c r="B214" s="168"/>
      <c r="C214" s="168"/>
      <c r="D214" s="168"/>
      <c r="E214" s="168"/>
      <c r="F214" s="168"/>
      <c r="G214" s="168"/>
      <c r="H214" s="168"/>
      <c r="I214" s="190"/>
      <c r="J214" s="190"/>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row>
    <row r="215" spans="1:42" ht="25.5" customHeight="1">
      <c r="A215" s="168"/>
      <c r="B215" s="168"/>
      <c r="C215" s="168"/>
      <c r="D215" s="168"/>
      <c r="E215" s="168"/>
      <c r="F215" s="168"/>
      <c r="G215" s="168"/>
      <c r="H215" s="168"/>
      <c r="I215" s="190"/>
      <c r="J215" s="190"/>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row>
    <row r="216" spans="1:42" ht="25.5" customHeight="1">
      <c r="A216" s="168"/>
      <c r="B216" s="168"/>
      <c r="C216" s="168"/>
      <c r="D216" s="168"/>
      <c r="E216" s="168"/>
      <c r="F216" s="168"/>
      <c r="G216" s="168"/>
      <c r="H216" s="168"/>
      <c r="I216" s="190"/>
      <c r="J216" s="190"/>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row>
    <row r="217" spans="1:42" ht="25.5" customHeight="1">
      <c r="A217" s="168"/>
      <c r="B217" s="168"/>
      <c r="C217" s="168"/>
      <c r="D217" s="168"/>
      <c r="E217" s="168"/>
      <c r="F217" s="168"/>
      <c r="G217" s="168"/>
      <c r="H217" s="168"/>
      <c r="I217" s="190"/>
      <c r="J217" s="190"/>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row>
    <row r="218" spans="1:42" ht="25.5" customHeight="1">
      <c r="A218" s="168"/>
      <c r="B218" s="168"/>
      <c r="C218" s="168"/>
      <c r="D218" s="168"/>
      <c r="E218" s="168"/>
      <c r="F218" s="168"/>
      <c r="G218" s="168"/>
      <c r="H218" s="168"/>
      <c r="I218" s="190"/>
      <c r="J218" s="190"/>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row>
    <row r="219" spans="1:42" ht="25.5" customHeight="1">
      <c r="A219" s="168"/>
      <c r="B219" s="168"/>
      <c r="C219" s="168"/>
      <c r="D219" s="168"/>
      <c r="E219" s="168"/>
      <c r="F219" s="168"/>
      <c r="G219" s="168"/>
      <c r="H219" s="168"/>
      <c r="I219" s="190"/>
      <c r="J219" s="190"/>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row>
    <row r="220" spans="1:42" ht="25.5" customHeight="1">
      <c r="A220" s="168"/>
      <c r="B220" s="168"/>
      <c r="C220" s="168"/>
      <c r="D220" s="168"/>
      <c r="E220" s="168"/>
      <c r="F220" s="168"/>
      <c r="G220" s="168"/>
      <c r="H220" s="168"/>
      <c r="I220" s="190"/>
      <c r="J220" s="190"/>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row>
    <row r="221" spans="1:42" ht="25.5" customHeight="1">
      <c r="A221" s="168"/>
      <c r="B221" s="168"/>
      <c r="C221" s="168"/>
      <c r="D221" s="168"/>
      <c r="E221" s="168"/>
      <c r="F221" s="168"/>
      <c r="G221" s="168"/>
      <c r="H221" s="168"/>
      <c r="I221" s="190"/>
      <c r="J221" s="190"/>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row>
    <row r="222" spans="1:42" ht="25.5" customHeight="1">
      <c r="A222" s="168"/>
      <c r="B222" s="168"/>
      <c r="C222" s="168"/>
      <c r="D222" s="168"/>
      <c r="E222" s="168"/>
      <c r="F222" s="168"/>
      <c r="G222" s="168"/>
      <c r="H222" s="168"/>
      <c r="I222" s="190"/>
      <c r="J222" s="190"/>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row>
    <row r="223" spans="1:42" ht="25.5" customHeight="1">
      <c r="A223" s="168"/>
      <c r="B223" s="168"/>
      <c r="C223" s="168"/>
      <c r="D223" s="168"/>
      <c r="E223" s="168"/>
      <c r="F223" s="168"/>
      <c r="G223" s="168"/>
      <c r="H223" s="168"/>
      <c r="I223" s="190"/>
      <c r="J223" s="190"/>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row>
    <row r="224" spans="1:42" ht="25.5" customHeight="1">
      <c r="A224" s="168"/>
      <c r="B224" s="168"/>
      <c r="C224" s="168"/>
      <c r="D224" s="168"/>
      <c r="E224" s="168"/>
      <c r="F224" s="168"/>
      <c r="G224" s="168"/>
      <c r="H224" s="168"/>
      <c r="I224" s="190"/>
      <c r="J224" s="190"/>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row>
    <row r="225" spans="1:42" ht="25.5" customHeight="1">
      <c r="A225" s="168"/>
      <c r="B225" s="168"/>
      <c r="C225" s="168"/>
      <c r="D225" s="168"/>
      <c r="E225" s="168"/>
      <c r="F225" s="168"/>
      <c r="G225" s="168"/>
      <c r="H225" s="168"/>
      <c r="I225" s="190"/>
      <c r="J225" s="190"/>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row>
    <row r="226" spans="1:42" ht="25.5" customHeight="1">
      <c r="A226" s="168"/>
      <c r="B226" s="168"/>
      <c r="C226" s="168"/>
      <c r="D226" s="168"/>
      <c r="E226" s="168"/>
      <c r="F226" s="168"/>
      <c r="G226" s="168"/>
      <c r="H226" s="168"/>
      <c r="I226" s="190"/>
      <c r="J226" s="190"/>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row>
    <row r="227" spans="1:42" ht="25.5" customHeight="1">
      <c r="A227" s="168"/>
      <c r="B227" s="168"/>
      <c r="C227" s="168"/>
      <c r="D227" s="168"/>
      <c r="E227" s="168"/>
      <c r="F227" s="168"/>
      <c r="G227" s="168"/>
      <c r="H227" s="168"/>
      <c r="I227" s="190"/>
      <c r="J227" s="190"/>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row>
    <row r="228" spans="1:42" ht="25.5" customHeight="1">
      <c r="A228" s="168"/>
      <c r="B228" s="168"/>
      <c r="C228" s="168"/>
      <c r="D228" s="168"/>
      <c r="E228" s="168"/>
      <c r="F228" s="168"/>
      <c r="G228" s="168"/>
      <c r="H228" s="168"/>
      <c r="I228" s="190"/>
      <c r="J228" s="190"/>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row>
    <row r="229" spans="1:42" ht="25.5" customHeight="1">
      <c r="A229" s="168"/>
      <c r="B229" s="168"/>
      <c r="C229" s="168"/>
      <c r="D229" s="168"/>
      <c r="E229" s="168"/>
      <c r="F229" s="168"/>
      <c r="G229" s="168"/>
      <c r="H229" s="168"/>
      <c r="I229" s="190"/>
      <c r="J229" s="190"/>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row>
    <row r="230" spans="1:42" ht="25.5" customHeight="1">
      <c r="A230" s="168"/>
      <c r="B230" s="168"/>
      <c r="C230" s="168"/>
      <c r="D230" s="168"/>
      <c r="E230" s="168"/>
      <c r="F230" s="168"/>
      <c r="G230" s="168"/>
      <c r="H230" s="168"/>
      <c r="I230" s="190"/>
      <c r="J230" s="190"/>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row>
    <row r="231" spans="1:42" ht="25.5" customHeight="1">
      <c r="A231" s="168"/>
      <c r="B231" s="168"/>
      <c r="C231" s="168"/>
      <c r="D231" s="168"/>
      <c r="E231" s="168"/>
      <c r="F231" s="168"/>
      <c r="G231" s="168"/>
      <c r="H231" s="168"/>
      <c r="I231" s="190"/>
      <c r="J231" s="190"/>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row>
    <row r="232" spans="1:42" ht="25.5" customHeight="1">
      <c r="A232" s="168"/>
      <c r="B232" s="168"/>
      <c r="C232" s="168"/>
      <c r="D232" s="168"/>
      <c r="E232" s="168"/>
      <c r="F232" s="168"/>
      <c r="G232" s="168"/>
      <c r="H232" s="168"/>
      <c r="I232" s="190"/>
      <c r="J232" s="190"/>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row>
    <row r="233" spans="1:42" ht="25.5" customHeight="1">
      <c r="A233" s="168"/>
      <c r="B233" s="168"/>
      <c r="C233" s="168"/>
      <c r="D233" s="168"/>
      <c r="E233" s="168"/>
      <c r="F233" s="168"/>
      <c r="G233" s="168"/>
      <c r="H233" s="168"/>
      <c r="I233" s="190"/>
      <c r="J233" s="190"/>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row>
    <row r="234" spans="1:42" ht="25.5" customHeight="1">
      <c r="A234" s="168"/>
      <c r="B234" s="168"/>
      <c r="C234" s="168"/>
      <c r="D234" s="168"/>
      <c r="E234" s="168"/>
      <c r="F234" s="168"/>
      <c r="G234" s="168"/>
      <c r="H234" s="168"/>
      <c r="I234" s="190"/>
      <c r="J234" s="190"/>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row>
    <row r="235" spans="1:42" ht="25.5" customHeight="1">
      <c r="A235" s="168"/>
      <c r="B235" s="168"/>
      <c r="C235" s="168"/>
      <c r="D235" s="168"/>
      <c r="E235" s="168"/>
      <c r="F235" s="168"/>
      <c r="G235" s="168"/>
      <c r="H235" s="168"/>
      <c r="I235" s="190"/>
      <c r="J235" s="190"/>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row>
    <row r="236" spans="1:42" ht="25.5" customHeight="1">
      <c r="A236" s="168"/>
      <c r="B236" s="168"/>
      <c r="C236" s="168"/>
      <c r="D236" s="168"/>
      <c r="E236" s="168"/>
      <c r="F236" s="168"/>
      <c r="G236" s="168"/>
      <c r="H236" s="168"/>
      <c r="I236" s="190"/>
      <c r="J236" s="190"/>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row>
    <row r="237" spans="1:42" ht="25.5" customHeight="1">
      <c r="A237" s="168"/>
      <c r="B237" s="168"/>
      <c r="C237" s="168"/>
      <c r="D237" s="168"/>
      <c r="E237" s="168"/>
      <c r="F237" s="168"/>
      <c r="G237" s="168"/>
      <c r="H237" s="168"/>
      <c r="I237" s="190"/>
      <c r="J237" s="190"/>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row>
    <row r="238" spans="1:42" ht="25.5" customHeight="1">
      <c r="A238" s="168"/>
      <c r="B238" s="168"/>
      <c r="C238" s="168"/>
      <c r="D238" s="168"/>
      <c r="E238" s="168"/>
      <c r="F238" s="168"/>
      <c r="G238" s="168"/>
      <c r="H238" s="168"/>
      <c r="I238" s="190"/>
      <c r="J238" s="190"/>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row>
    <row r="239" spans="1:42" ht="25.5" customHeight="1">
      <c r="A239" s="168"/>
      <c r="B239" s="168"/>
      <c r="C239" s="168"/>
      <c r="D239" s="168"/>
      <c r="E239" s="168"/>
      <c r="F239" s="168"/>
      <c r="G239" s="168"/>
      <c r="H239" s="168"/>
      <c r="I239" s="190"/>
      <c r="J239" s="190"/>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row>
    <row r="240" spans="1:42" ht="25.5" customHeight="1">
      <c r="A240" s="168"/>
      <c r="B240" s="168"/>
      <c r="C240" s="168"/>
      <c r="D240" s="168"/>
      <c r="E240" s="168"/>
      <c r="F240" s="168"/>
      <c r="G240" s="168"/>
      <c r="H240" s="168"/>
      <c r="I240" s="190"/>
      <c r="J240" s="190"/>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row>
    <row r="241" spans="1:42" ht="25.5" customHeight="1">
      <c r="A241" s="168"/>
      <c r="B241" s="168"/>
      <c r="C241" s="168"/>
      <c r="D241" s="168"/>
      <c r="E241" s="168"/>
      <c r="F241" s="168"/>
      <c r="G241" s="168"/>
      <c r="H241" s="168"/>
      <c r="I241" s="190"/>
      <c r="J241" s="190"/>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row>
    <row r="242" spans="1:42" ht="25.5" customHeight="1">
      <c r="A242" s="168"/>
      <c r="B242" s="168"/>
      <c r="C242" s="168"/>
      <c r="D242" s="168"/>
      <c r="E242" s="168"/>
      <c r="F242" s="168"/>
      <c r="G242" s="168"/>
      <c r="H242" s="168"/>
      <c r="I242" s="190"/>
      <c r="J242" s="190"/>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row>
    <row r="243" spans="1:42" ht="25.5" customHeight="1">
      <c r="A243" s="168"/>
      <c r="B243" s="168"/>
      <c r="C243" s="168"/>
      <c r="D243" s="168"/>
      <c r="E243" s="168"/>
      <c r="F243" s="168"/>
      <c r="G243" s="168"/>
      <c r="H243" s="168"/>
      <c r="I243" s="190"/>
      <c r="J243" s="190"/>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row>
    <row r="244" spans="1:42" ht="25.5" customHeight="1">
      <c r="A244" s="168"/>
      <c r="B244" s="168"/>
      <c r="C244" s="168"/>
      <c r="D244" s="168"/>
      <c r="E244" s="168"/>
      <c r="F244" s="168"/>
      <c r="G244" s="168"/>
      <c r="H244" s="168"/>
      <c r="I244" s="190"/>
      <c r="J244" s="190"/>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row>
    <row r="245" spans="1:42" ht="25.5" customHeight="1">
      <c r="A245" s="168"/>
      <c r="B245" s="168"/>
      <c r="C245" s="168"/>
      <c r="D245" s="168"/>
      <c r="E245" s="168"/>
      <c r="F245" s="168"/>
      <c r="G245" s="168"/>
      <c r="H245" s="168"/>
      <c r="I245" s="190"/>
      <c r="J245" s="190"/>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row>
    <row r="246" spans="1:42" ht="25.5" customHeight="1">
      <c r="A246" s="168"/>
      <c r="B246" s="168"/>
      <c r="C246" s="168"/>
      <c r="D246" s="168"/>
      <c r="E246" s="168"/>
      <c r="F246" s="168"/>
      <c r="G246" s="168"/>
      <c r="H246" s="168"/>
      <c r="I246" s="190"/>
      <c r="J246" s="190"/>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row>
    <row r="247" spans="1:42" ht="25.5" customHeight="1">
      <c r="A247" s="168"/>
      <c r="B247" s="168"/>
      <c r="C247" s="168"/>
      <c r="D247" s="168"/>
      <c r="E247" s="168"/>
      <c r="F247" s="168"/>
      <c r="G247" s="168"/>
      <c r="H247" s="168"/>
      <c r="I247" s="190"/>
      <c r="J247" s="190"/>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row>
    <row r="248" spans="1:42" ht="25.5" customHeight="1">
      <c r="A248" s="168"/>
      <c r="B248" s="168"/>
      <c r="C248" s="168"/>
      <c r="D248" s="168"/>
      <c r="E248" s="168"/>
      <c r="F248" s="168"/>
      <c r="G248" s="168"/>
      <c r="H248" s="168"/>
      <c r="I248" s="190"/>
      <c r="J248" s="190"/>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row>
    <row r="249" spans="1:42" ht="25.5" customHeight="1">
      <c r="A249" s="168"/>
      <c r="B249" s="168"/>
      <c r="C249" s="168"/>
      <c r="D249" s="168"/>
      <c r="E249" s="168"/>
      <c r="F249" s="168"/>
      <c r="G249" s="168"/>
      <c r="H249" s="168"/>
      <c r="I249" s="190"/>
      <c r="J249" s="190"/>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row>
    <row r="250" spans="1:42" ht="25.5" customHeight="1">
      <c r="A250" s="168"/>
      <c r="B250" s="168"/>
      <c r="C250" s="168"/>
      <c r="D250" s="168"/>
      <c r="E250" s="168"/>
      <c r="F250" s="168"/>
      <c r="G250" s="168"/>
      <c r="H250" s="168"/>
      <c r="I250" s="190"/>
      <c r="J250" s="190"/>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row>
    <row r="251" spans="1:42" ht="25.5" customHeight="1">
      <c r="A251" s="168"/>
      <c r="B251" s="168"/>
      <c r="C251" s="168"/>
      <c r="D251" s="168"/>
      <c r="E251" s="168"/>
      <c r="F251" s="168"/>
      <c r="G251" s="168"/>
      <c r="H251" s="168"/>
      <c r="I251" s="190"/>
      <c r="J251" s="190"/>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row>
    <row r="252" spans="1:42" ht="25.5" customHeight="1">
      <c r="A252" s="168"/>
      <c r="B252" s="168"/>
      <c r="C252" s="168"/>
      <c r="D252" s="168"/>
      <c r="E252" s="168"/>
      <c r="F252" s="168"/>
      <c r="G252" s="168"/>
      <c r="H252" s="168"/>
      <c r="I252" s="190"/>
      <c r="J252" s="190"/>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row>
    <row r="253" spans="1:42" ht="25.5" customHeight="1">
      <c r="A253" s="168"/>
      <c r="B253" s="168"/>
      <c r="C253" s="168"/>
      <c r="D253" s="168"/>
      <c r="E253" s="168"/>
      <c r="F253" s="168"/>
      <c r="G253" s="168"/>
      <c r="H253" s="168"/>
      <c r="I253" s="190"/>
      <c r="J253" s="190"/>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row>
    <row r="254" spans="1:42" ht="25.5" customHeight="1">
      <c r="A254" s="168"/>
      <c r="B254" s="168"/>
      <c r="C254" s="168"/>
      <c r="D254" s="168"/>
      <c r="E254" s="168"/>
      <c r="F254" s="168"/>
      <c r="G254" s="168"/>
      <c r="H254" s="168"/>
      <c r="I254" s="190"/>
      <c r="J254" s="190"/>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row>
    <row r="255" spans="1:42" ht="25.5" customHeight="1">
      <c r="A255" s="168"/>
      <c r="B255" s="168"/>
      <c r="C255" s="168"/>
      <c r="D255" s="168"/>
      <c r="E255" s="168"/>
      <c r="F255" s="168"/>
      <c r="G255" s="168"/>
      <c r="H255" s="168"/>
      <c r="I255" s="190"/>
      <c r="J255" s="190"/>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row>
    <row r="256" spans="1:42" ht="25.5" customHeight="1">
      <c r="A256" s="168"/>
      <c r="B256" s="168"/>
      <c r="C256" s="168"/>
      <c r="D256" s="168"/>
      <c r="E256" s="168"/>
      <c r="F256" s="168"/>
      <c r="G256" s="168"/>
      <c r="H256" s="168"/>
      <c r="I256" s="190"/>
      <c r="J256" s="190"/>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row>
    <row r="257" spans="1:42" ht="25.5" customHeight="1">
      <c r="A257" s="168"/>
      <c r="B257" s="168"/>
      <c r="C257" s="168"/>
      <c r="D257" s="168"/>
      <c r="E257" s="168"/>
      <c r="F257" s="168"/>
      <c r="G257" s="168"/>
      <c r="H257" s="168"/>
      <c r="I257" s="190"/>
      <c r="J257" s="190"/>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row>
    <row r="258" spans="1:42" ht="25.5" customHeight="1">
      <c r="A258" s="168"/>
      <c r="B258" s="168"/>
      <c r="C258" s="168"/>
      <c r="D258" s="168"/>
      <c r="E258" s="168"/>
      <c r="F258" s="168"/>
      <c r="G258" s="168"/>
      <c r="H258" s="168"/>
      <c r="I258" s="190"/>
      <c r="J258" s="190"/>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row>
    <row r="259" spans="1:42" ht="25.5" customHeight="1">
      <c r="A259" s="168"/>
      <c r="B259" s="168"/>
      <c r="C259" s="168"/>
      <c r="D259" s="168"/>
      <c r="E259" s="168"/>
      <c r="F259" s="168"/>
      <c r="G259" s="168"/>
      <c r="H259" s="168"/>
      <c r="I259" s="190"/>
      <c r="J259" s="190"/>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row>
    <row r="260" spans="1:42" ht="25.5" customHeight="1">
      <c r="A260" s="168"/>
      <c r="B260" s="168"/>
      <c r="C260" s="168"/>
      <c r="D260" s="168"/>
      <c r="E260" s="168"/>
      <c r="F260" s="168"/>
      <c r="G260" s="168"/>
      <c r="H260" s="168"/>
      <c r="I260" s="190"/>
      <c r="J260" s="190"/>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row>
    <row r="261" spans="1:42" ht="25.5" customHeight="1">
      <c r="A261" s="168"/>
      <c r="B261" s="168"/>
      <c r="C261" s="168"/>
      <c r="D261" s="168"/>
      <c r="E261" s="168"/>
      <c r="F261" s="168"/>
      <c r="G261" s="168"/>
      <c r="H261" s="168"/>
      <c r="I261" s="190"/>
      <c r="J261" s="190"/>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row>
    <row r="262" spans="1:42" ht="25.5" customHeight="1">
      <c r="A262" s="168"/>
      <c r="B262" s="168"/>
      <c r="C262" s="168"/>
      <c r="D262" s="168"/>
      <c r="E262" s="168"/>
      <c r="F262" s="168"/>
      <c r="G262" s="168"/>
      <c r="H262" s="168"/>
      <c r="I262" s="190"/>
      <c r="J262" s="190"/>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row>
    <row r="263" spans="1:42" ht="25.5" customHeight="1">
      <c r="A263" s="168"/>
      <c r="B263" s="168"/>
      <c r="C263" s="168"/>
      <c r="D263" s="168"/>
      <c r="E263" s="168"/>
      <c r="F263" s="168"/>
      <c r="G263" s="168"/>
      <c r="H263" s="168"/>
      <c r="I263" s="190"/>
      <c r="J263" s="190"/>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row>
    <row r="264" spans="1:42" ht="25.5" customHeight="1">
      <c r="A264" s="168"/>
      <c r="B264" s="168"/>
      <c r="C264" s="168"/>
      <c r="D264" s="168"/>
      <c r="E264" s="168"/>
      <c r="F264" s="168"/>
      <c r="G264" s="168"/>
      <c r="H264" s="168"/>
      <c r="I264" s="190"/>
      <c r="J264" s="190"/>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row>
    <row r="265" spans="1:42" ht="25.5" customHeight="1">
      <c r="A265" s="168"/>
      <c r="B265" s="168"/>
      <c r="C265" s="168"/>
      <c r="D265" s="168"/>
      <c r="E265" s="168"/>
      <c r="F265" s="168"/>
      <c r="G265" s="168"/>
      <c r="H265" s="168"/>
      <c r="I265" s="190"/>
      <c r="J265" s="190"/>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row>
    <row r="266" spans="1:42" ht="25.5" customHeight="1">
      <c r="A266" s="168"/>
      <c r="B266" s="168"/>
      <c r="C266" s="168"/>
      <c r="D266" s="168"/>
      <c r="E266" s="168"/>
      <c r="F266" s="168"/>
      <c r="G266" s="168"/>
      <c r="H266" s="168"/>
      <c r="I266" s="190"/>
      <c r="J266" s="190"/>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row>
    <row r="267" spans="1:42" ht="25.5" customHeight="1">
      <c r="A267" s="168"/>
      <c r="B267" s="168"/>
      <c r="C267" s="168"/>
      <c r="D267" s="168"/>
      <c r="E267" s="168"/>
      <c r="F267" s="168"/>
      <c r="G267" s="168"/>
      <c r="H267" s="168"/>
      <c r="I267" s="190"/>
      <c r="J267" s="190"/>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row>
    <row r="268" spans="1:42" ht="25.5" customHeight="1">
      <c r="A268" s="168"/>
      <c r="B268" s="168"/>
      <c r="C268" s="168"/>
      <c r="D268" s="168"/>
      <c r="E268" s="168"/>
      <c r="F268" s="168"/>
      <c r="G268" s="168"/>
      <c r="H268" s="168"/>
      <c r="I268" s="190"/>
      <c r="J268" s="190"/>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row>
    <row r="269" spans="1:42" ht="25.5" customHeight="1">
      <c r="A269" s="168"/>
      <c r="B269" s="168"/>
      <c r="C269" s="168"/>
      <c r="D269" s="168"/>
      <c r="E269" s="168"/>
      <c r="F269" s="168"/>
      <c r="G269" s="168"/>
      <c r="H269" s="168"/>
      <c r="I269" s="190"/>
      <c r="J269" s="190"/>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row>
    <row r="270" spans="1:42" ht="25.5" customHeight="1">
      <c r="A270" s="168"/>
      <c r="B270" s="168"/>
      <c r="C270" s="168"/>
      <c r="D270" s="168"/>
      <c r="E270" s="168"/>
      <c r="F270" s="168"/>
      <c r="G270" s="168"/>
      <c r="H270" s="168"/>
      <c r="I270" s="190"/>
      <c r="J270" s="190"/>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row>
    <row r="271" spans="1:42" ht="25.5" customHeight="1">
      <c r="A271" s="168"/>
      <c r="B271" s="168"/>
      <c r="C271" s="168"/>
      <c r="D271" s="168"/>
      <c r="E271" s="168"/>
      <c r="F271" s="168"/>
      <c r="G271" s="168"/>
      <c r="H271" s="168"/>
      <c r="I271" s="190"/>
      <c r="J271" s="190"/>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row>
    <row r="272" spans="1:42" ht="25.5" customHeight="1">
      <c r="A272" s="168"/>
      <c r="B272" s="168"/>
      <c r="C272" s="168"/>
      <c r="D272" s="168"/>
      <c r="E272" s="168"/>
      <c r="F272" s="168"/>
      <c r="G272" s="168"/>
      <c r="H272" s="168"/>
      <c r="I272" s="190"/>
      <c r="J272" s="190"/>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row>
    <row r="273" spans="1:42" ht="25.5" customHeight="1">
      <c r="A273" s="168"/>
      <c r="B273" s="168"/>
      <c r="C273" s="168"/>
      <c r="D273" s="168"/>
      <c r="E273" s="168"/>
      <c r="F273" s="168"/>
      <c r="G273" s="168"/>
      <c r="H273" s="168"/>
      <c r="I273" s="190"/>
      <c r="J273" s="190"/>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row>
    <row r="274" spans="1:42" ht="25.5" customHeight="1">
      <c r="A274" s="168"/>
      <c r="B274" s="168"/>
      <c r="C274" s="168"/>
      <c r="D274" s="168"/>
      <c r="E274" s="168"/>
      <c r="F274" s="168"/>
      <c r="G274" s="168"/>
      <c r="H274" s="168"/>
      <c r="I274" s="190"/>
      <c r="J274" s="190"/>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row>
    <row r="275" spans="1:42" ht="25.5" customHeight="1">
      <c r="A275" s="168"/>
      <c r="B275" s="168"/>
      <c r="C275" s="168"/>
      <c r="D275" s="168"/>
      <c r="E275" s="168"/>
      <c r="F275" s="168"/>
      <c r="G275" s="168"/>
      <c r="H275" s="168"/>
      <c r="I275" s="190"/>
      <c r="J275" s="190"/>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row>
    <row r="276" spans="1:42" ht="25.5" customHeight="1">
      <c r="A276" s="168"/>
      <c r="B276" s="168"/>
      <c r="C276" s="168"/>
      <c r="D276" s="168"/>
      <c r="E276" s="168"/>
      <c r="F276" s="168"/>
      <c r="G276" s="168"/>
      <c r="H276" s="168"/>
      <c r="I276" s="190"/>
      <c r="J276" s="190"/>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row>
    <row r="277" spans="1:42" ht="25.5" customHeight="1">
      <c r="A277" s="168"/>
      <c r="B277" s="168"/>
      <c r="C277" s="168"/>
      <c r="D277" s="168"/>
      <c r="E277" s="168"/>
      <c r="F277" s="168"/>
      <c r="G277" s="168"/>
      <c r="H277" s="168"/>
      <c r="I277" s="190"/>
      <c r="J277" s="190"/>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row>
    <row r="278" spans="1:42" ht="25.5" customHeight="1">
      <c r="A278" s="168"/>
      <c r="B278" s="168"/>
      <c r="C278" s="168"/>
      <c r="D278" s="168"/>
      <c r="E278" s="168"/>
      <c r="F278" s="168"/>
      <c r="G278" s="168"/>
      <c r="H278" s="168"/>
      <c r="I278" s="190"/>
      <c r="J278" s="190"/>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row>
    <row r="279" spans="1:42" ht="25.5" customHeight="1">
      <c r="A279" s="168"/>
      <c r="B279" s="168"/>
      <c r="C279" s="168"/>
      <c r="D279" s="168"/>
      <c r="E279" s="168"/>
      <c r="F279" s="168"/>
      <c r="G279" s="168"/>
      <c r="H279" s="168"/>
      <c r="I279" s="190"/>
      <c r="J279" s="190"/>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row>
    <row r="280" spans="1:42" ht="25.5" customHeight="1">
      <c r="A280" s="168"/>
      <c r="B280" s="168"/>
      <c r="C280" s="168"/>
      <c r="D280" s="168"/>
      <c r="E280" s="168"/>
      <c r="F280" s="168"/>
      <c r="G280" s="168"/>
      <c r="H280" s="168"/>
      <c r="I280" s="190"/>
      <c r="J280" s="190"/>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row>
    <row r="281" spans="1:42" ht="25.5" customHeight="1">
      <c r="A281" s="168"/>
      <c r="B281" s="168"/>
      <c r="C281" s="168"/>
      <c r="D281" s="168"/>
      <c r="E281" s="168"/>
      <c r="F281" s="168"/>
      <c r="G281" s="168"/>
      <c r="H281" s="168"/>
      <c r="I281" s="190"/>
      <c r="J281" s="190"/>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row>
    <row r="282" spans="1:42" ht="25.5" customHeight="1">
      <c r="A282" s="168"/>
      <c r="B282" s="168"/>
      <c r="C282" s="168"/>
      <c r="D282" s="168"/>
      <c r="E282" s="168"/>
      <c r="F282" s="168"/>
      <c r="G282" s="168"/>
      <c r="H282" s="168"/>
      <c r="I282" s="190"/>
      <c r="J282" s="190"/>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row>
    <row r="283" spans="1:42" ht="25.5" customHeight="1">
      <c r="A283" s="168"/>
      <c r="B283" s="168"/>
      <c r="C283" s="168"/>
      <c r="D283" s="168"/>
      <c r="E283" s="168"/>
      <c r="F283" s="168"/>
      <c r="G283" s="168"/>
      <c r="H283" s="168"/>
      <c r="I283" s="190"/>
      <c r="J283" s="190"/>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row>
    <row r="284" spans="1:42" ht="25.5" customHeight="1">
      <c r="A284" s="168"/>
      <c r="B284" s="168"/>
      <c r="C284" s="168"/>
      <c r="D284" s="168"/>
      <c r="E284" s="168"/>
      <c r="F284" s="168"/>
      <c r="G284" s="168"/>
      <c r="H284" s="168"/>
      <c r="I284" s="190"/>
      <c r="J284" s="190"/>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row>
    <row r="285" spans="1:42" ht="25.5" customHeight="1">
      <c r="A285" s="168"/>
      <c r="B285" s="168"/>
      <c r="C285" s="168"/>
      <c r="D285" s="168"/>
      <c r="E285" s="168"/>
      <c r="F285" s="168"/>
      <c r="G285" s="168"/>
      <c r="H285" s="168"/>
      <c r="I285" s="190"/>
      <c r="J285" s="190"/>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row>
    <row r="286" spans="1:42" ht="25.5" customHeight="1">
      <c r="A286" s="168"/>
      <c r="B286" s="168"/>
      <c r="C286" s="168"/>
      <c r="D286" s="168"/>
      <c r="E286" s="168"/>
      <c r="F286" s="168"/>
      <c r="G286" s="168"/>
      <c r="H286" s="168"/>
      <c r="I286" s="190"/>
      <c r="J286" s="190"/>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row>
    <row r="287" spans="1:42" ht="25.5" customHeight="1">
      <c r="A287" s="168"/>
      <c r="B287" s="168"/>
      <c r="C287" s="168"/>
      <c r="D287" s="168"/>
      <c r="E287" s="168"/>
      <c r="F287" s="168"/>
      <c r="G287" s="168"/>
      <c r="H287" s="168"/>
      <c r="I287" s="190"/>
      <c r="J287" s="190"/>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row>
    <row r="288" spans="1:42" ht="25.5" customHeight="1">
      <c r="A288" s="168"/>
      <c r="B288" s="168"/>
      <c r="C288" s="168"/>
      <c r="D288" s="168"/>
      <c r="E288" s="168"/>
      <c r="F288" s="168"/>
      <c r="G288" s="168"/>
      <c r="H288" s="168"/>
      <c r="I288" s="190"/>
      <c r="J288" s="190"/>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row>
    <row r="289" spans="1:42" ht="25.5" customHeight="1">
      <c r="A289" s="168"/>
      <c r="B289" s="168"/>
      <c r="C289" s="168"/>
      <c r="D289" s="168"/>
      <c r="E289" s="168"/>
      <c r="F289" s="168"/>
      <c r="G289" s="168"/>
      <c r="H289" s="168"/>
      <c r="I289" s="190"/>
      <c r="J289" s="190"/>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row>
    <row r="290" spans="1:42" ht="25.5" customHeight="1">
      <c r="A290" s="168"/>
      <c r="B290" s="168"/>
      <c r="C290" s="168"/>
      <c r="D290" s="168"/>
      <c r="E290" s="168"/>
      <c r="F290" s="168"/>
      <c r="G290" s="168"/>
      <c r="H290" s="168"/>
      <c r="I290" s="190"/>
      <c r="J290" s="190"/>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row>
    <row r="291" spans="1:42" ht="25.5" customHeight="1">
      <c r="A291" s="168"/>
      <c r="B291" s="168"/>
      <c r="C291" s="168"/>
      <c r="D291" s="168"/>
      <c r="E291" s="168"/>
      <c r="F291" s="168"/>
      <c r="G291" s="168"/>
      <c r="H291" s="168"/>
      <c r="I291" s="190"/>
      <c r="J291" s="190"/>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row>
    <row r="292" spans="1:42" ht="25.5" customHeight="1">
      <c r="A292" s="168"/>
      <c r="B292" s="168"/>
      <c r="C292" s="168"/>
      <c r="D292" s="168"/>
      <c r="E292" s="168"/>
      <c r="F292" s="168"/>
      <c r="G292" s="168"/>
      <c r="H292" s="168"/>
      <c r="I292" s="190"/>
      <c r="J292" s="190"/>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row>
    <row r="293" spans="1:42" ht="25.5" customHeight="1">
      <c r="A293" s="168"/>
      <c r="B293" s="168"/>
      <c r="C293" s="168"/>
      <c r="D293" s="168"/>
      <c r="E293" s="168"/>
      <c r="F293" s="168"/>
      <c r="G293" s="168"/>
      <c r="H293" s="168"/>
      <c r="I293" s="190"/>
      <c r="J293" s="190"/>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row>
    <row r="294" spans="1:42" ht="25.5" customHeight="1">
      <c r="A294" s="168"/>
      <c r="B294" s="168"/>
      <c r="C294" s="168"/>
      <c r="D294" s="168"/>
      <c r="E294" s="168"/>
      <c r="F294" s="168"/>
      <c r="G294" s="168"/>
      <c r="H294" s="168"/>
      <c r="I294" s="190"/>
      <c r="J294" s="190"/>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row>
    <row r="295" spans="1:42" ht="25.5" customHeight="1">
      <c r="A295" s="168"/>
      <c r="B295" s="168"/>
      <c r="C295" s="168"/>
      <c r="D295" s="168"/>
      <c r="E295" s="168"/>
      <c r="F295" s="168"/>
      <c r="G295" s="168"/>
      <c r="H295" s="168"/>
      <c r="I295" s="190"/>
      <c r="J295" s="190"/>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row>
    <row r="296" spans="1:42" ht="25.5" customHeight="1">
      <c r="A296" s="168"/>
      <c r="B296" s="168"/>
      <c r="C296" s="168"/>
      <c r="D296" s="168"/>
      <c r="E296" s="168"/>
      <c r="F296" s="168"/>
      <c r="G296" s="168"/>
      <c r="H296" s="168"/>
      <c r="I296" s="190"/>
      <c r="J296" s="190"/>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row>
    <row r="297" spans="1:42" ht="25.5" customHeight="1">
      <c r="A297" s="168"/>
      <c r="B297" s="168"/>
      <c r="C297" s="168"/>
      <c r="D297" s="168"/>
      <c r="E297" s="168"/>
      <c r="F297" s="168"/>
      <c r="G297" s="168"/>
      <c r="H297" s="168"/>
      <c r="I297" s="190"/>
      <c r="J297" s="190"/>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row>
    <row r="298" spans="1:42" ht="25.5" customHeight="1">
      <c r="A298" s="168"/>
      <c r="B298" s="168"/>
      <c r="C298" s="168"/>
      <c r="D298" s="168"/>
      <c r="E298" s="168"/>
      <c r="F298" s="168"/>
      <c r="G298" s="168"/>
      <c r="H298" s="168"/>
      <c r="I298" s="190"/>
      <c r="J298" s="190"/>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row>
    <row r="299" spans="1:42" ht="25.5" customHeight="1">
      <c r="A299" s="168"/>
      <c r="B299" s="168"/>
      <c r="C299" s="168"/>
      <c r="D299" s="168"/>
      <c r="E299" s="168"/>
      <c r="F299" s="168"/>
      <c r="G299" s="168"/>
      <c r="H299" s="168"/>
      <c r="I299" s="190"/>
      <c r="J299" s="190"/>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row>
    <row r="300" spans="1:42" ht="25.5" customHeight="1">
      <c r="A300" s="168"/>
      <c r="B300" s="168"/>
      <c r="C300" s="168"/>
      <c r="D300" s="168"/>
      <c r="E300" s="168"/>
      <c r="F300" s="168"/>
      <c r="G300" s="168"/>
      <c r="H300" s="168"/>
      <c r="I300" s="190"/>
      <c r="J300" s="190"/>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row>
    <row r="301" spans="1:42" ht="25.5" customHeight="1">
      <c r="A301" s="168"/>
      <c r="B301" s="168"/>
      <c r="C301" s="168"/>
      <c r="D301" s="168"/>
      <c r="E301" s="168"/>
      <c r="F301" s="168"/>
      <c r="G301" s="168"/>
      <c r="H301" s="168"/>
      <c r="I301" s="190"/>
      <c r="J301" s="190"/>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row>
    <row r="302" spans="1:42" ht="25.5" customHeight="1">
      <c r="A302" s="168"/>
      <c r="B302" s="168"/>
      <c r="C302" s="168"/>
      <c r="D302" s="168"/>
      <c r="E302" s="168"/>
      <c r="F302" s="168"/>
      <c r="G302" s="168"/>
      <c r="H302" s="168"/>
      <c r="I302" s="190"/>
      <c r="J302" s="190"/>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row>
    <row r="303" spans="1:42" ht="25.5" customHeight="1">
      <c r="A303" s="168"/>
      <c r="B303" s="168"/>
      <c r="C303" s="168"/>
      <c r="D303" s="168"/>
      <c r="E303" s="168"/>
      <c r="F303" s="168"/>
      <c r="G303" s="168"/>
      <c r="H303" s="168"/>
      <c r="I303" s="190"/>
      <c r="J303" s="190"/>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row>
    <row r="304" spans="1:42" ht="25.5" customHeight="1">
      <c r="A304" s="168"/>
      <c r="B304" s="168"/>
      <c r="C304" s="168"/>
      <c r="D304" s="168"/>
      <c r="E304" s="168"/>
      <c r="F304" s="168"/>
      <c r="G304" s="168"/>
      <c r="H304" s="168"/>
      <c r="I304" s="190"/>
      <c r="J304" s="190"/>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row>
    <row r="305" spans="1:42" ht="25.5" customHeight="1">
      <c r="A305" s="168"/>
      <c r="B305" s="168"/>
      <c r="C305" s="168"/>
      <c r="D305" s="168"/>
      <c r="E305" s="168"/>
      <c r="F305" s="168"/>
      <c r="G305" s="168"/>
      <c r="H305" s="168"/>
      <c r="I305" s="190"/>
      <c r="J305" s="190"/>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row>
    <row r="306" spans="1:42" ht="25.5" customHeight="1">
      <c r="A306" s="168"/>
      <c r="B306" s="168"/>
      <c r="C306" s="168"/>
      <c r="D306" s="168"/>
      <c r="E306" s="168"/>
      <c r="F306" s="168"/>
      <c r="G306" s="168"/>
      <c r="H306" s="168"/>
      <c r="I306" s="190"/>
      <c r="J306" s="190"/>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row>
    <row r="307" spans="1:42" ht="25.5" customHeight="1">
      <c r="A307" s="168"/>
      <c r="B307" s="168"/>
      <c r="C307" s="168"/>
      <c r="D307" s="168"/>
      <c r="E307" s="168"/>
      <c r="F307" s="168"/>
      <c r="G307" s="168"/>
      <c r="H307" s="168"/>
      <c r="I307" s="190"/>
      <c r="J307" s="190"/>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row>
    <row r="308" spans="1:42" ht="25.5" customHeight="1">
      <c r="A308" s="168"/>
      <c r="B308" s="168"/>
      <c r="C308" s="168"/>
      <c r="D308" s="168"/>
      <c r="E308" s="168"/>
      <c r="F308" s="168"/>
      <c r="G308" s="168"/>
      <c r="H308" s="168"/>
      <c r="I308" s="190"/>
      <c r="J308" s="190"/>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row>
    <row r="309" spans="1:42" ht="25.5" customHeight="1">
      <c r="A309" s="168"/>
      <c r="B309" s="168"/>
      <c r="C309" s="168"/>
      <c r="D309" s="168"/>
      <c r="E309" s="168"/>
      <c r="F309" s="168"/>
      <c r="G309" s="168"/>
      <c r="H309" s="168"/>
      <c r="I309" s="190"/>
      <c r="J309" s="190"/>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row>
    <row r="310" spans="1:42" ht="25.5" customHeight="1">
      <c r="A310" s="168"/>
      <c r="B310" s="168"/>
      <c r="C310" s="168"/>
      <c r="D310" s="168"/>
      <c r="E310" s="168"/>
      <c r="F310" s="168"/>
      <c r="G310" s="168"/>
      <c r="H310" s="168"/>
      <c r="I310" s="190"/>
      <c r="J310" s="190"/>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row>
    <row r="311" spans="1:42" ht="25.5" customHeight="1">
      <c r="A311" s="168"/>
      <c r="B311" s="168"/>
      <c r="C311" s="168"/>
      <c r="D311" s="168"/>
      <c r="E311" s="168"/>
      <c r="F311" s="168"/>
      <c r="G311" s="168"/>
      <c r="H311" s="168"/>
      <c r="I311" s="190"/>
      <c r="J311" s="190"/>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row>
    <row r="312" spans="1:42" ht="25.5" customHeight="1">
      <c r="A312" s="168"/>
      <c r="B312" s="168"/>
      <c r="C312" s="168"/>
      <c r="D312" s="168"/>
      <c r="E312" s="168"/>
      <c r="F312" s="168"/>
      <c r="G312" s="168"/>
      <c r="H312" s="168"/>
      <c r="I312" s="190"/>
      <c r="J312" s="190"/>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row>
    <row r="313" spans="1:42" ht="25.5" customHeight="1">
      <c r="A313" s="168"/>
      <c r="B313" s="168"/>
      <c r="C313" s="168"/>
      <c r="D313" s="168"/>
      <c r="E313" s="168"/>
      <c r="F313" s="168"/>
      <c r="G313" s="168"/>
      <c r="H313" s="168"/>
      <c r="I313" s="190"/>
      <c r="J313" s="190"/>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row>
    <row r="314" spans="1:42" ht="25.5" customHeight="1">
      <c r="A314" s="168"/>
      <c r="B314" s="168"/>
      <c r="C314" s="168"/>
      <c r="D314" s="168"/>
      <c r="E314" s="168"/>
      <c r="F314" s="168"/>
      <c r="G314" s="168"/>
      <c r="H314" s="168"/>
      <c r="I314" s="190"/>
      <c r="J314" s="190"/>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row>
    <row r="315" spans="1:42" ht="25.5" customHeight="1">
      <c r="A315" s="168"/>
      <c r="B315" s="168"/>
      <c r="C315" s="168"/>
      <c r="D315" s="168"/>
      <c r="E315" s="168"/>
      <c r="F315" s="168"/>
      <c r="G315" s="168"/>
      <c r="H315" s="168"/>
      <c r="I315" s="190"/>
      <c r="J315" s="190"/>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row>
    <row r="316" spans="1:42" ht="25.5" customHeight="1">
      <c r="A316" s="168"/>
      <c r="B316" s="168"/>
      <c r="C316" s="168"/>
      <c r="D316" s="168"/>
      <c r="E316" s="168"/>
      <c r="F316" s="168"/>
      <c r="G316" s="168"/>
      <c r="H316" s="168"/>
      <c r="I316" s="190"/>
      <c r="J316" s="190"/>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row>
    <row r="317" spans="1:42" ht="25.5" customHeight="1">
      <c r="A317" s="168"/>
      <c r="B317" s="168"/>
      <c r="C317" s="168"/>
      <c r="D317" s="168"/>
      <c r="E317" s="168"/>
      <c r="F317" s="168"/>
      <c r="G317" s="168"/>
      <c r="H317" s="168"/>
      <c r="I317" s="190"/>
      <c r="J317" s="190"/>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row>
    <row r="318" spans="1:42" ht="25.5" customHeight="1">
      <c r="A318" s="168"/>
      <c r="B318" s="168"/>
      <c r="C318" s="168"/>
      <c r="D318" s="168"/>
      <c r="E318" s="168"/>
      <c r="F318" s="168"/>
      <c r="G318" s="168"/>
      <c r="H318" s="168"/>
      <c r="I318" s="190"/>
      <c r="J318" s="190"/>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row>
    <row r="319" spans="1:42" ht="25.5" customHeight="1">
      <c r="A319" s="168"/>
      <c r="B319" s="168"/>
      <c r="C319" s="168"/>
      <c r="D319" s="168"/>
      <c r="E319" s="168"/>
      <c r="F319" s="168"/>
      <c r="G319" s="168"/>
      <c r="H319" s="168"/>
      <c r="I319" s="190"/>
      <c r="J319" s="190"/>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row>
    <row r="320" spans="1:42" ht="25.5" customHeight="1">
      <c r="A320" s="168"/>
      <c r="B320" s="168"/>
      <c r="C320" s="168"/>
      <c r="D320" s="168"/>
      <c r="E320" s="168"/>
      <c r="F320" s="168"/>
      <c r="G320" s="168"/>
      <c r="H320" s="168"/>
      <c r="I320" s="190"/>
      <c r="J320" s="190"/>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row>
    <row r="321" spans="1:42" ht="25.5" customHeight="1">
      <c r="A321" s="168"/>
      <c r="B321" s="168"/>
      <c r="C321" s="168"/>
      <c r="D321" s="168"/>
      <c r="E321" s="168"/>
      <c r="F321" s="168"/>
      <c r="G321" s="168"/>
      <c r="H321" s="168"/>
      <c r="I321" s="190"/>
      <c r="J321" s="190"/>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row>
    <row r="322" spans="1:42" ht="25.5" customHeight="1">
      <c r="A322" s="168"/>
      <c r="B322" s="168"/>
      <c r="C322" s="168"/>
      <c r="D322" s="168"/>
      <c r="E322" s="168"/>
      <c r="F322" s="168"/>
      <c r="G322" s="168"/>
      <c r="H322" s="168"/>
      <c r="I322" s="190"/>
      <c r="J322" s="190"/>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row>
    <row r="323" spans="1:42" ht="25.5" customHeight="1">
      <c r="A323" s="168"/>
      <c r="B323" s="168"/>
      <c r="C323" s="168"/>
      <c r="D323" s="168"/>
      <c r="E323" s="168"/>
      <c r="F323" s="168"/>
      <c r="G323" s="168"/>
      <c r="H323" s="168"/>
      <c r="I323" s="190"/>
      <c r="J323" s="190"/>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row>
    <row r="324" spans="1:42" ht="25.5" customHeight="1">
      <c r="A324" s="168"/>
      <c r="B324" s="168"/>
      <c r="C324" s="168"/>
      <c r="D324" s="168"/>
      <c r="E324" s="168"/>
      <c r="F324" s="168"/>
      <c r="G324" s="168"/>
      <c r="H324" s="168"/>
      <c r="I324" s="190"/>
      <c r="J324" s="190"/>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row>
    <row r="325" spans="1:42" ht="25.5" customHeight="1">
      <c r="A325" s="168"/>
      <c r="B325" s="168"/>
      <c r="C325" s="168"/>
      <c r="D325" s="168"/>
      <c r="E325" s="168"/>
      <c r="F325" s="168"/>
      <c r="G325" s="168"/>
      <c r="H325" s="168"/>
      <c r="I325" s="190"/>
      <c r="J325" s="190"/>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row>
    <row r="326" spans="1:42" ht="25.5" customHeight="1">
      <c r="A326" s="168"/>
      <c r="B326" s="168"/>
      <c r="C326" s="168"/>
      <c r="D326" s="168"/>
      <c r="E326" s="168"/>
      <c r="F326" s="168"/>
      <c r="G326" s="168"/>
      <c r="H326" s="168"/>
      <c r="I326" s="190"/>
      <c r="J326" s="190"/>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row>
    <row r="327" spans="1:42" ht="25.5" customHeight="1">
      <c r="A327" s="168"/>
      <c r="B327" s="168"/>
      <c r="C327" s="168"/>
      <c r="D327" s="168"/>
      <c r="E327" s="168"/>
      <c r="F327" s="168"/>
      <c r="G327" s="168"/>
      <c r="H327" s="168"/>
      <c r="I327" s="190"/>
      <c r="J327" s="190"/>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row>
    <row r="328" spans="1:42" ht="25.5" customHeight="1">
      <c r="A328" s="168"/>
      <c r="B328" s="168"/>
      <c r="C328" s="168"/>
      <c r="D328" s="168"/>
      <c r="E328" s="168"/>
      <c r="F328" s="168"/>
      <c r="G328" s="168"/>
      <c r="H328" s="168"/>
      <c r="I328" s="190"/>
      <c r="J328" s="190"/>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row>
    <row r="329" spans="1:42" ht="25.5" customHeight="1">
      <c r="A329" s="168"/>
      <c r="B329" s="168"/>
      <c r="C329" s="168"/>
      <c r="D329" s="168"/>
      <c r="E329" s="168"/>
      <c r="F329" s="168"/>
      <c r="G329" s="168"/>
      <c r="H329" s="168"/>
      <c r="I329" s="190"/>
      <c r="J329" s="190"/>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row>
    <row r="330" spans="1:42" ht="25.5" customHeight="1">
      <c r="A330" s="168"/>
      <c r="B330" s="168"/>
      <c r="C330" s="168"/>
      <c r="D330" s="168"/>
      <c r="E330" s="168"/>
      <c r="F330" s="168"/>
      <c r="G330" s="168"/>
      <c r="H330" s="168"/>
      <c r="I330" s="190"/>
      <c r="J330" s="190"/>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row>
    <row r="331" spans="1:42" ht="25.5" customHeight="1">
      <c r="A331" s="168"/>
      <c r="B331" s="168"/>
      <c r="C331" s="168"/>
      <c r="D331" s="168"/>
      <c r="E331" s="168"/>
      <c r="F331" s="168"/>
      <c r="G331" s="168"/>
      <c r="H331" s="168"/>
      <c r="I331" s="190"/>
      <c r="J331" s="190"/>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row>
    <row r="332" spans="1:42" ht="25.5" customHeight="1">
      <c r="A332" s="168"/>
      <c r="B332" s="168"/>
      <c r="C332" s="168"/>
      <c r="D332" s="168"/>
      <c r="E332" s="168"/>
      <c r="F332" s="168"/>
      <c r="G332" s="168"/>
      <c r="H332" s="168"/>
      <c r="I332" s="190"/>
      <c r="J332" s="190"/>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row>
    <row r="333" spans="1:42" ht="25.5" customHeight="1">
      <c r="A333" s="168"/>
      <c r="B333" s="168"/>
      <c r="C333" s="168"/>
      <c r="D333" s="168"/>
      <c r="E333" s="168"/>
      <c r="F333" s="168"/>
      <c r="G333" s="168"/>
      <c r="H333" s="168"/>
      <c r="I333" s="190"/>
      <c r="J333" s="190"/>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row>
    <row r="334" spans="1:42" ht="25.5" customHeight="1">
      <c r="A334" s="168"/>
      <c r="B334" s="168"/>
      <c r="C334" s="168"/>
      <c r="D334" s="168"/>
      <c r="E334" s="168"/>
      <c r="F334" s="168"/>
      <c r="G334" s="168"/>
      <c r="H334" s="168"/>
      <c r="I334" s="190"/>
      <c r="J334" s="190"/>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row>
    <row r="335" spans="1:42" ht="25.5" customHeight="1">
      <c r="A335" s="168"/>
      <c r="B335" s="168"/>
      <c r="C335" s="168"/>
      <c r="D335" s="168"/>
      <c r="E335" s="168"/>
      <c r="F335" s="168"/>
      <c r="G335" s="168"/>
      <c r="H335" s="168"/>
      <c r="I335" s="190"/>
      <c r="J335" s="190"/>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row>
    <row r="336" spans="1:42" ht="25.5" customHeight="1">
      <c r="A336" s="168"/>
      <c r="B336" s="168"/>
      <c r="C336" s="168"/>
      <c r="D336" s="168"/>
      <c r="E336" s="168"/>
      <c r="F336" s="168"/>
      <c r="G336" s="168"/>
      <c r="H336" s="168"/>
      <c r="I336" s="190"/>
      <c r="J336" s="190"/>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row>
    <row r="337" spans="1:42" ht="25.5" customHeight="1">
      <c r="A337" s="168"/>
      <c r="B337" s="168"/>
      <c r="C337" s="168"/>
      <c r="D337" s="168"/>
      <c r="E337" s="168"/>
      <c r="F337" s="168"/>
      <c r="G337" s="168"/>
      <c r="H337" s="168"/>
      <c r="I337" s="190"/>
      <c r="J337" s="190"/>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row>
    <row r="338" spans="1:42" ht="25.5" customHeight="1">
      <c r="A338" s="168"/>
      <c r="B338" s="168"/>
      <c r="C338" s="168"/>
      <c r="D338" s="168"/>
      <c r="E338" s="168"/>
      <c r="F338" s="168"/>
      <c r="G338" s="168"/>
      <c r="H338" s="168"/>
      <c r="I338" s="190"/>
      <c r="J338" s="190"/>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row>
    <row r="339" spans="1:42" ht="25.5" customHeight="1">
      <c r="A339" s="168"/>
      <c r="B339" s="168"/>
      <c r="C339" s="168"/>
      <c r="D339" s="168"/>
      <c r="E339" s="168"/>
      <c r="F339" s="168"/>
      <c r="G339" s="168"/>
      <c r="H339" s="168"/>
      <c r="I339" s="190"/>
      <c r="J339" s="190"/>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row>
    <row r="340" spans="1:42" ht="25.5" customHeight="1">
      <c r="A340" s="168"/>
      <c r="B340" s="168"/>
      <c r="C340" s="168"/>
      <c r="D340" s="168"/>
      <c r="E340" s="168"/>
      <c r="F340" s="168"/>
      <c r="G340" s="168"/>
      <c r="H340" s="168"/>
      <c r="I340" s="190"/>
      <c r="J340" s="190"/>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row>
    <row r="341" spans="1:42" ht="25.5" customHeight="1">
      <c r="A341" s="168"/>
      <c r="B341" s="168"/>
      <c r="C341" s="168"/>
      <c r="D341" s="168"/>
      <c r="E341" s="168"/>
      <c r="F341" s="168"/>
      <c r="G341" s="168"/>
      <c r="H341" s="168"/>
      <c r="I341" s="190"/>
      <c r="J341" s="190"/>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row>
    <row r="342" spans="1:42" ht="25.5" customHeight="1">
      <c r="A342" s="168"/>
      <c r="B342" s="168"/>
      <c r="C342" s="168"/>
      <c r="D342" s="168"/>
      <c r="E342" s="168"/>
      <c r="F342" s="168"/>
      <c r="G342" s="168"/>
      <c r="H342" s="168"/>
      <c r="I342" s="190"/>
      <c r="J342" s="190"/>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row>
    <row r="343" spans="1:42" ht="25.5" customHeight="1">
      <c r="A343" s="168"/>
      <c r="B343" s="168"/>
      <c r="C343" s="168"/>
      <c r="D343" s="168"/>
      <c r="E343" s="168"/>
      <c r="F343" s="168"/>
      <c r="G343" s="168"/>
      <c r="H343" s="168"/>
      <c r="I343" s="190"/>
      <c r="J343" s="190"/>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row>
    <row r="344" spans="1:42" ht="25.5" customHeight="1">
      <c r="A344" s="168"/>
      <c r="B344" s="168"/>
      <c r="C344" s="168"/>
      <c r="D344" s="168"/>
      <c r="E344" s="168"/>
      <c r="F344" s="168"/>
      <c r="G344" s="168"/>
      <c r="H344" s="168"/>
      <c r="I344" s="190"/>
      <c r="J344" s="190"/>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row>
    <row r="345" spans="1:42" ht="25.5" customHeight="1">
      <c r="A345" s="168"/>
      <c r="B345" s="168"/>
      <c r="C345" s="168"/>
      <c r="D345" s="168"/>
      <c r="E345" s="168"/>
      <c r="F345" s="168"/>
      <c r="G345" s="168"/>
      <c r="H345" s="168"/>
      <c r="I345" s="190"/>
      <c r="J345" s="190"/>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row>
    <row r="346" spans="1:42" ht="25.5" customHeight="1">
      <c r="A346" s="168"/>
      <c r="B346" s="168"/>
      <c r="C346" s="168"/>
      <c r="D346" s="168"/>
      <c r="E346" s="168"/>
      <c r="F346" s="168"/>
      <c r="G346" s="168"/>
      <c r="H346" s="168"/>
      <c r="I346" s="190"/>
      <c r="J346" s="190"/>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row>
    <row r="347" spans="1:42" ht="25.5" customHeight="1">
      <c r="A347" s="168"/>
      <c r="B347" s="168"/>
      <c r="C347" s="168"/>
      <c r="D347" s="168"/>
      <c r="E347" s="168"/>
      <c r="F347" s="168"/>
      <c r="G347" s="168"/>
      <c r="H347" s="168"/>
      <c r="I347" s="190"/>
      <c r="J347" s="190"/>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row>
    <row r="348" spans="1:42" ht="25.5" customHeight="1">
      <c r="A348" s="168"/>
      <c r="B348" s="168"/>
      <c r="C348" s="168"/>
      <c r="D348" s="168"/>
      <c r="E348" s="168"/>
      <c r="F348" s="168"/>
      <c r="G348" s="168"/>
      <c r="H348" s="168"/>
      <c r="I348" s="190"/>
      <c r="J348" s="190"/>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row>
    <row r="349" spans="1:42" ht="25.5" customHeight="1">
      <c r="A349" s="168"/>
      <c r="B349" s="168"/>
      <c r="C349" s="168"/>
      <c r="D349" s="168"/>
      <c r="E349" s="168"/>
      <c r="F349" s="168"/>
      <c r="G349" s="168"/>
      <c r="H349" s="168"/>
      <c r="I349" s="190"/>
      <c r="J349" s="190"/>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row>
    <row r="350" spans="1:42" ht="25.5" customHeight="1">
      <c r="A350" s="168"/>
      <c r="B350" s="168"/>
      <c r="C350" s="168"/>
      <c r="D350" s="168"/>
      <c r="E350" s="168"/>
      <c r="F350" s="168"/>
      <c r="G350" s="168"/>
      <c r="H350" s="168"/>
      <c r="I350" s="190"/>
      <c r="J350" s="190"/>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row>
    <row r="351" spans="1:42" ht="25.5" customHeight="1">
      <c r="A351" s="168"/>
      <c r="B351" s="168"/>
      <c r="C351" s="168"/>
      <c r="D351" s="168"/>
      <c r="E351" s="168"/>
      <c r="F351" s="168"/>
      <c r="G351" s="168"/>
      <c r="H351" s="168"/>
      <c r="I351" s="190"/>
      <c r="J351" s="190"/>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row>
    <row r="352" spans="1:42" ht="25.5" customHeight="1">
      <c r="A352" s="168"/>
      <c r="B352" s="168"/>
      <c r="C352" s="168"/>
      <c r="D352" s="168"/>
      <c r="E352" s="168"/>
      <c r="F352" s="168"/>
      <c r="G352" s="168"/>
      <c r="H352" s="168"/>
      <c r="I352" s="190"/>
      <c r="J352" s="190"/>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row>
    <row r="353" spans="1:42" ht="25.5" customHeight="1">
      <c r="A353" s="168"/>
      <c r="B353" s="168"/>
      <c r="C353" s="168"/>
      <c r="D353" s="168"/>
      <c r="E353" s="168"/>
      <c r="F353" s="168"/>
      <c r="G353" s="168"/>
      <c r="H353" s="168"/>
      <c r="I353" s="190"/>
      <c r="J353" s="190"/>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row>
    <row r="354" spans="1:42" ht="25.5" customHeight="1">
      <c r="A354" s="168"/>
      <c r="B354" s="168"/>
      <c r="C354" s="168"/>
      <c r="D354" s="168"/>
      <c r="E354" s="168"/>
      <c r="F354" s="168"/>
      <c r="G354" s="168"/>
      <c r="H354" s="168"/>
      <c r="I354" s="190"/>
      <c r="J354" s="190"/>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row>
    <row r="355" spans="1:42" ht="25.5" customHeight="1">
      <c r="A355" s="168"/>
      <c r="B355" s="168"/>
      <c r="C355" s="168"/>
      <c r="D355" s="168"/>
      <c r="E355" s="168"/>
      <c r="F355" s="168"/>
      <c r="G355" s="168"/>
      <c r="H355" s="168"/>
      <c r="I355" s="190"/>
      <c r="J355" s="190"/>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row>
    <row r="356" spans="1:42" ht="25.5" customHeight="1">
      <c r="A356" s="168"/>
      <c r="B356" s="168"/>
      <c r="C356" s="168"/>
      <c r="D356" s="168"/>
      <c r="E356" s="168"/>
      <c r="F356" s="168"/>
      <c r="G356" s="168"/>
      <c r="H356" s="168"/>
      <c r="I356" s="190"/>
      <c r="J356" s="190"/>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row>
    <row r="357" spans="1:42" ht="25.5" customHeight="1">
      <c r="A357" s="168"/>
      <c r="B357" s="168"/>
      <c r="C357" s="168"/>
      <c r="D357" s="168"/>
      <c r="E357" s="168"/>
      <c r="F357" s="168"/>
      <c r="G357" s="168"/>
      <c r="H357" s="168"/>
      <c r="I357" s="190"/>
      <c r="J357" s="190"/>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row>
    <row r="358" spans="1:42" ht="25.5" customHeight="1">
      <c r="A358" s="168"/>
      <c r="B358" s="168"/>
      <c r="C358" s="168"/>
      <c r="D358" s="168"/>
      <c r="E358" s="168"/>
      <c r="F358" s="168"/>
      <c r="G358" s="168"/>
      <c r="H358" s="168"/>
      <c r="I358" s="190"/>
      <c r="J358" s="190"/>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row>
    <row r="359" spans="1:42" ht="25.5" customHeight="1">
      <c r="A359" s="168"/>
      <c r="B359" s="168"/>
      <c r="C359" s="168"/>
      <c r="D359" s="168"/>
      <c r="E359" s="168"/>
      <c r="F359" s="168"/>
      <c r="G359" s="168"/>
      <c r="H359" s="168"/>
      <c r="I359" s="190"/>
      <c r="J359" s="190"/>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row>
    <row r="360" spans="1:42" ht="25.5" customHeight="1">
      <c r="A360" s="168"/>
      <c r="B360" s="168"/>
      <c r="C360" s="168"/>
      <c r="D360" s="168"/>
      <c r="E360" s="168"/>
      <c r="F360" s="168"/>
      <c r="G360" s="168"/>
      <c r="H360" s="168"/>
      <c r="I360" s="190"/>
      <c r="J360" s="190"/>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row>
    <row r="361" spans="1:42" ht="25.5" customHeight="1">
      <c r="A361" s="168"/>
      <c r="B361" s="168"/>
      <c r="C361" s="168"/>
      <c r="D361" s="168"/>
      <c r="E361" s="168"/>
      <c r="F361" s="168"/>
      <c r="G361" s="168"/>
      <c r="H361" s="168"/>
      <c r="I361" s="190"/>
      <c r="J361" s="190"/>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row>
    <row r="362" spans="1:42" ht="25.5" customHeight="1">
      <c r="A362" s="168"/>
      <c r="B362" s="168"/>
      <c r="C362" s="168"/>
      <c r="D362" s="168"/>
      <c r="E362" s="168"/>
      <c r="F362" s="168"/>
      <c r="G362" s="168"/>
      <c r="H362" s="168"/>
      <c r="I362" s="190"/>
      <c r="J362" s="190"/>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row>
    <row r="363" spans="1:42" ht="25.5" customHeight="1">
      <c r="A363" s="168"/>
      <c r="B363" s="168"/>
      <c r="C363" s="168"/>
      <c r="D363" s="168"/>
      <c r="E363" s="168"/>
      <c r="F363" s="168"/>
      <c r="G363" s="168"/>
      <c r="H363" s="168"/>
      <c r="I363" s="190"/>
      <c r="J363" s="190"/>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row>
    <row r="364" spans="1:42" ht="25.5" customHeight="1">
      <c r="A364" s="168"/>
      <c r="B364" s="168"/>
      <c r="C364" s="168"/>
      <c r="D364" s="168"/>
      <c r="E364" s="168"/>
      <c r="F364" s="168"/>
      <c r="G364" s="168"/>
      <c r="H364" s="168"/>
      <c r="I364" s="190"/>
      <c r="J364" s="190"/>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row>
    <row r="365" spans="1:42" ht="25.5" customHeight="1">
      <c r="A365" s="168"/>
      <c r="B365" s="168"/>
      <c r="C365" s="168"/>
      <c r="D365" s="168"/>
      <c r="E365" s="168"/>
      <c r="F365" s="168"/>
      <c r="G365" s="168"/>
      <c r="H365" s="168"/>
      <c r="I365" s="190"/>
      <c r="J365" s="190"/>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row>
    <row r="366" spans="1:42" ht="25.5" customHeight="1">
      <c r="A366" s="168"/>
      <c r="B366" s="168"/>
      <c r="C366" s="168"/>
      <c r="D366" s="168"/>
      <c r="E366" s="168"/>
      <c r="F366" s="168"/>
      <c r="G366" s="168"/>
      <c r="H366" s="168"/>
      <c r="I366" s="190"/>
      <c r="J366" s="190"/>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row>
    <row r="367" spans="1:42" ht="25.5" customHeight="1">
      <c r="A367" s="168"/>
      <c r="B367" s="168"/>
      <c r="C367" s="168"/>
      <c r="D367" s="168"/>
      <c r="E367" s="168"/>
      <c r="F367" s="168"/>
      <c r="G367" s="168"/>
      <c r="H367" s="168"/>
      <c r="I367" s="190"/>
      <c r="J367" s="190"/>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row>
    <row r="368" spans="1:42" ht="25.5" customHeight="1">
      <c r="A368" s="168"/>
      <c r="B368" s="168"/>
      <c r="C368" s="168"/>
      <c r="D368" s="168"/>
      <c r="E368" s="168"/>
      <c r="F368" s="168"/>
      <c r="G368" s="168"/>
      <c r="H368" s="168"/>
      <c r="I368" s="190"/>
      <c r="J368" s="190"/>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row>
    <row r="369" spans="1:42" ht="25.5" customHeight="1">
      <c r="A369" s="168"/>
      <c r="B369" s="168"/>
      <c r="C369" s="168"/>
      <c r="D369" s="168"/>
      <c r="E369" s="168"/>
      <c r="F369" s="168"/>
      <c r="G369" s="168"/>
      <c r="H369" s="168"/>
      <c r="I369" s="190"/>
      <c r="J369" s="190"/>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row>
    <row r="370" spans="1:42" ht="25.5" customHeight="1">
      <c r="A370" s="168"/>
      <c r="B370" s="168"/>
      <c r="C370" s="168"/>
      <c r="D370" s="168"/>
      <c r="E370" s="168"/>
      <c r="F370" s="168"/>
      <c r="G370" s="168"/>
      <c r="H370" s="168"/>
      <c r="I370" s="190"/>
      <c r="J370" s="190"/>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row>
    <row r="371" spans="1:42" ht="25.5" customHeight="1">
      <c r="A371" s="168"/>
      <c r="B371" s="168"/>
      <c r="C371" s="168"/>
      <c r="D371" s="168"/>
      <c r="E371" s="168"/>
      <c r="F371" s="168"/>
      <c r="G371" s="168"/>
      <c r="H371" s="168"/>
      <c r="I371" s="190"/>
      <c r="J371" s="190"/>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row>
    <row r="372" spans="1:42" ht="25.5" customHeight="1">
      <c r="A372" s="168"/>
      <c r="B372" s="168"/>
      <c r="C372" s="168"/>
      <c r="D372" s="168"/>
      <c r="E372" s="168"/>
      <c r="F372" s="168"/>
      <c r="G372" s="168"/>
      <c r="H372" s="168"/>
      <c r="I372" s="190"/>
      <c r="J372" s="190"/>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row>
    <row r="373" spans="1:42" ht="25.5" customHeight="1">
      <c r="A373" s="168"/>
      <c r="B373" s="168"/>
      <c r="C373" s="168"/>
      <c r="D373" s="168"/>
      <c r="E373" s="168"/>
      <c r="F373" s="168"/>
      <c r="G373" s="168"/>
      <c r="H373" s="168"/>
      <c r="I373" s="190"/>
      <c r="J373" s="190"/>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row>
    <row r="374" spans="1:42" ht="25.5" customHeight="1">
      <c r="A374" s="168"/>
      <c r="B374" s="168"/>
      <c r="C374" s="168"/>
      <c r="D374" s="168"/>
      <c r="E374" s="168"/>
      <c r="F374" s="168"/>
      <c r="G374" s="168"/>
      <c r="H374" s="168"/>
      <c r="I374" s="190"/>
      <c r="J374" s="190"/>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row>
    <row r="375" spans="1:42" ht="25.5" customHeight="1">
      <c r="A375" s="168"/>
      <c r="B375" s="168"/>
      <c r="C375" s="168"/>
      <c r="D375" s="168"/>
      <c r="E375" s="168"/>
      <c r="F375" s="168"/>
      <c r="G375" s="168"/>
      <c r="H375" s="168"/>
      <c r="I375" s="190"/>
      <c r="J375" s="190"/>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row>
    <row r="376" spans="1:42" ht="25.5" customHeight="1">
      <c r="A376" s="168"/>
      <c r="B376" s="168"/>
      <c r="C376" s="168"/>
      <c r="D376" s="168"/>
      <c r="E376" s="168"/>
      <c r="F376" s="168"/>
      <c r="G376" s="168"/>
      <c r="H376" s="168"/>
      <c r="I376" s="190"/>
      <c r="J376" s="190"/>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row>
    <row r="377" spans="1:42" ht="25.5" customHeight="1">
      <c r="A377" s="168"/>
      <c r="B377" s="168"/>
      <c r="C377" s="168"/>
      <c r="D377" s="168"/>
      <c r="E377" s="168"/>
      <c r="F377" s="168"/>
      <c r="G377" s="168"/>
      <c r="H377" s="168"/>
      <c r="I377" s="190"/>
      <c r="J377" s="190"/>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row>
    <row r="378" spans="1:42" ht="25.5" customHeight="1">
      <c r="A378" s="168"/>
      <c r="B378" s="168"/>
      <c r="C378" s="168"/>
      <c r="D378" s="168"/>
      <c r="E378" s="168"/>
      <c r="F378" s="168"/>
      <c r="G378" s="168"/>
      <c r="H378" s="168"/>
      <c r="I378" s="190"/>
      <c r="J378" s="190"/>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row>
    <row r="379" spans="1:42" ht="25.5" customHeight="1">
      <c r="A379" s="168"/>
      <c r="B379" s="168"/>
      <c r="C379" s="168"/>
      <c r="D379" s="168"/>
      <c r="E379" s="168"/>
      <c r="F379" s="168"/>
      <c r="G379" s="168"/>
      <c r="H379" s="168"/>
      <c r="I379" s="190"/>
      <c r="J379" s="190"/>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row>
    <row r="380" spans="1:42" ht="25.5" customHeight="1">
      <c r="A380" s="168"/>
      <c r="B380" s="168"/>
      <c r="C380" s="168"/>
      <c r="D380" s="168"/>
      <c r="E380" s="168"/>
      <c r="F380" s="168"/>
      <c r="G380" s="168"/>
      <c r="H380" s="168"/>
      <c r="I380" s="190"/>
      <c r="J380" s="190"/>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row>
    <row r="381" spans="1:42" ht="25.5" customHeight="1">
      <c r="A381" s="168"/>
      <c r="B381" s="168"/>
      <c r="C381" s="168"/>
      <c r="D381" s="168"/>
      <c r="E381" s="168"/>
      <c r="F381" s="168"/>
      <c r="G381" s="168"/>
      <c r="H381" s="168"/>
      <c r="I381" s="190"/>
      <c r="J381" s="190"/>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row>
    <row r="382" spans="1:42" ht="25.5" customHeight="1">
      <c r="A382" s="168"/>
      <c r="B382" s="168"/>
      <c r="C382" s="168"/>
      <c r="D382" s="168"/>
      <c r="E382" s="168"/>
      <c r="F382" s="168"/>
      <c r="G382" s="168"/>
      <c r="H382" s="168"/>
      <c r="I382" s="190"/>
      <c r="J382" s="190"/>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row>
    <row r="383" spans="1:42" ht="25.5" customHeight="1">
      <c r="A383" s="168"/>
      <c r="B383" s="168"/>
      <c r="C383" s="168"/>
      <c r="D383" s="168"/>
      <c r="E383" s="168"/>
      <c r="F383" s="168"/>
      <c r="G383" s="168"/>
      <c r="H383" s="168"/>
      <c r="I383" s="190"/>
      <c r="J383" s="190"/>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row>
    <row r="384" spans="1:42" ht="25.5" customHeight="1">
      <c r="A384" s="168"/>
      <c r="B384" s="168"/>
      <c r="C384" s="168"/>
      <c r="D384" s="168"/>
      <c r="E384" s="168"/>
      <c r="F384" s="168"/>
      <c r="G384" s="168"/>
      <c r="H384" s="168"/>
      <c r="I384" s="190"/>
      <c r="J384" s="190"/>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row>
    <row r="385" spans="1:42" ht="25.5" customHeight="1">
      <c r="A385" s="168"/>
      <c r="B385" s="168"/>
      <c r="C385" s="168"/>
      <c r="D385" s="168"/>
      <c r="E385" s="168"/>
      <c r="F385" s="168"/>
      <c r="G385" s="168"/>
      <c r="H385" s="168"/>
      <c r="I385" s="190"/>
      <c r="J385" s="190"/>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row>
    <row r="386" spans="1:42" ht="25.5" customHeight="1">
      <c r="A386" s="168"/>
      <c r="B386" s="168"/>
      <c r="C386" s="168"/>
      <c r="D386" s="168"/>
      <c r="E386" s="168"/>
      <c r="F386" s="168"/>
      <c r="G386" s="168"/>
      <c r="H386" s="168"/>
      <c r="I386" s="190"/>
      <c r="J386" s="190"/>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row>
    <row r="387" spans="1:42" ht="25.5" customHeight="1">
      <c r="A387" s="168"/>
      <c r="B387" s="168"/>
      <c r="C387" s="168"/>
      <c r="D387" s="168"/>
      <c r="E387" s="168"/>
      <c r="F387" s="168"/>
      <c r="G387" s="168"/>
      <c r="H387" s="168"/>
      <c r="I387" s="190"/>
      <c r="J387" s="190"/>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row>
    <row r="388" spans="1:42" ht="25.5" customHeight="1">
      <c r="A388" s="168"/>
      <c r="B388" s="168"/>
      <c r="C388" s="168"/>
      <c r="D388" s="168"/>
      <c r="E388" s="168"/>
      <c r="F388" s="168"/>
      <c r="G388" s="168"/>
      <c r="H388" s="168"/>
      <c r="I388" s="190"/>
      <c r="J388" s="190"/>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row>
    <row r="389" spans="1:42" ht="25.5" customHeight="1">
      <c r="A389" s="168"/>
      <c r="B389" s="168"/>
      <c r="C389" s="168"/>
      <c r="D389" s="168"/>
      <c r="E389" s="168"/>
      <c r="F389" s="168"/>
      <c r="G389" s="168"/>
      <c r="H389" s="168"/>
      <c r="I389" s="190"/>
      <c r="J389" s="190"/>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row>
    <row r="390" spans="1:42" ht="25.5" customHeight="1">
      <c r="A390" s="168"/>
      <c r="B390" s="168"/>
      <c r="C390" s="168"/>
      <c r="D390" s="168"/>
      <c r="E390" s="168"/>
      <c r="F390" s="168"/>
      <c r="G390" s="168"/>
      <c r="H390" s="168"/>
      <c r="I390" s="190"/>
      <c r="J390" s="190"/>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row>
    <row r="391" spans="1:42" ht="25.5" customHeight="1">
      <c r="A391" s="168"/>
      <c r="B391" s="168"/>
      <c r="C391" s="168"/>
      <c r="D391" s="168"/>
      <c r="E391" s="168"/>
      <c r="F391" s="168"/>
      <c r="G391" s="168"/>
      <c r="H391" s="168"/>
      <c r="I391" s="190"/>
      <c r="J391" s="190"/>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row>
    <row r="392" spans="1:42" ht="25.5" customHeight="1">
      <c r="A392" s="168"/>
      <c r="B392" s="168"/>
      <c r="C392" s="168"/>
      <c r="D392" s="168"/>
      <c r="E392" s="168"/>
      <c r="F392" s="168"/>
      <c r="G392" s="168"/>
      <c r="H392" s="168"/>
      <c r="I392" s="190"/>
      <c r="J392" s="190"/>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row>
    <row r="393" spans="1:42" ht="25.5" customHeight="1">
      <c r="A393" s="168"/>
      <c r="B393" s="168"/>
      <c r="C393" s="168"/>
      <c r="D393" s="168"/>
      <c r="E393" s="168"/>
      <c r="F393" s="168"/>
      <c r="G393" s="168"/>
      <c r="H393" s="168"/>
      <c r="I393" s="190"/>
      <c r="J393" s="190"/>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row>
    <row r="394" spans="1:42" ht="25.5" customHeight="1">
      <c r="A394" s="168"/>
      <c r="B394" s="168"/>
      <c r="C394" s="168"/>
      <c r="D394" s="168"/>
      <c r="E394" s="168"/>
      <c r="F394" s="168"/>
      <c r="G394" s="168"/>
      <c r="H394" s="168"/>
      <c r="I394" s="190"/>
      <c r="J394" s="190"/>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row>
    <row r="395" spans="1:42" ht="25.5" customHeight="1">
      <c r="A395" s="168"/>
      <c r="B395" s="168"/>
      <c r="C395" s="168"/>
      <c r="D395" s="168"/>
      <c r="E395" s="168"/>
      <c r="F395" s="168"/>
      <c r="G395" s="168"/>
      <c r="H395" s="168"/>
      <c r="I395" s="190"/>
      <c r="J395" s="190"/>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row>
    <row r="396" spans="1:42" ht="25.5" customHeight="1">
      <c r="A396" s="168"/>
      <c r="B396" s="168"/>
      <c r="C396" s="168"/>
      <c r="D396" s="168"/>
      <c r="E396" s="168"/>
      <c r="F396" s="168"/>
      <c r="G396" s="168"/>
      <c r="H396" s="168"/>
      <c r="I396" s="190"/>
      <c r="J396" s="190"/>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row>
    <row r="397" spans="1:42" ht="25.5" customHeight="1">
      <c r="A397" s="168"/>
      <c r="B397" s="168"/>
      <c r="C397" s="168"/>
      <c r="D397" s="168"/>
      <c r="E397" s="168"/>
      <c r="F397" s="168"/>
      <c r="G397" s="168"/>
      <c r="H397" s="168"/>
      <c r="I397" s="190"/>
      <c r="J397" s="190"/>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row>
    <row r="398" spans="1:42" ht="25.5" customHeight="1">
      <c r="A398" s="168"/>
      <c r="B398" s="168"/>
      <c r="C398" s="168"/>
      <c r="D398" s="168"/>
      <c r="E398" s="168"/>
      <c r="F398" s="168"/>
      <c r="G398" s="168"/>
      <c r="H398" s="168"/>
      <c r="I398" s="190"/>
      <c r="J398" s="190"/>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row>
    <row r="399" spans="1:42" ht="25.5" customHeight="1">
      <c r="A399" s="168"/>
      <c r="B399" s="168"/>
      <c r="C399" s="168"/>
      <c r="D399" s="168"/>
      <c r="E399" s="168"/>
      <c r="F399" s="168"/>
      <c r="G399" s="168"/>
      <c r="H399" s="168"/>
      <c r="I399" s="190"/>
      <c r="J399" s="190"/>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row>
    <row r="400" spans="1:42" ht="25.5" customHeight="1">
      <c r="A400" s="168"/>
      <c r="B400" s="168"/>
      <c r="C400" s="168"/>
      <c r="D400" s="168"/>
      <c r="E400" s="168"/>
      <c r="F400" s="168"/>
      <c r="G400" s="168"/>
      <c r="H400" s="168"/>
      <c r="I400" s="190"/>
      <c r="J400" s="190"/>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row>
    <row r="401" spans="1:42" ht="25.5" customHeight="1">
      <c r="A401" s="168"/>
      <c r="B401" s="168"/>
      <c r="C401" s="168"/>
      <c r="D401" s="168"/>
      <c r="E401" s="168"/>
      <c r="F401" s="168"/>
      <c r="G401" s="168"/>
      <c r="H401" s="168"/>
      <c r="I401" s="190"/>
      <c r="J401" s="190"/>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row>
    <row r="402" spans="1:42" ht="25.5" customHeight="1">
      <c r="A402" s="168"/>
      <c r="B402" s="168"/>
      <c r="C402" s="168"/>
      <c r="D402" s="168"/>
      <c r="E402" s="168"/>
      <c r="F402" s="168"/>
      <c r="G402" s="168"/>
      <c r="H402" s="168"/>
      <c r="I402" s="190"/>
      <c r="J402" s="190"/>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row>
    <row r="403" spans="1:42" ht="25.5" customHeight="1">
      <c r="A403" s="168"/>
      <c r="B403" s="168"/>
      <c r="C403" s="168"/>
      <c r="D403" s="168"/>
      <c r="E403" s="168"/>
      <c r="F403" s="168"/>
      <c r="G403" s="168"/>
      <c r="H403" s="168"/>
      <c r="I403" s="190"/>
      <c r="J403" s="190"/>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row>
    <row r="404" spans="1:42" ht="25.5" customHeight="1">
      <c r="A404" s="168"/>
      <c r="B404" s="168"/>
      <c r="C404" s="168"/>
      <c r="D404" s="168"/>
      <c r="E404" s="168"/>
      <c r="F404" s="168"/>
      <c r="G404" s="168"/>
      <c r="H404" s="168"/>
      <c r="I404" s="190"/>
      <c r="J404" s="190"/>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row>
    <row r="405" spans="1:42" ht="25.5" customHeight="1">
      <c r="A405" s="168"/>
      <c r="B405" s="168"/>
      <c r="C405" s="168"/>
      <c r="D405" s="168"/>
      <c r="E405" s="168"/>
      <c r="F405" s="168"/>
      <c r="G405" s="168"/>
      <c r="H405" s="168"/>
      <c r="I405" s="190"/>
      <c r="J405" s="190"/>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row>
    <row r="406" spans="1:42" ht="25.5" customHeight="1">
      <c r="A406" s="168"/>
      <c r="B406" s="168"/>
      <c r="C406" s="168"/>
      <c r="D406" s="168"/>
      <c r="E406" s="168"/>
      <c r="F406" s="168"/>
      <c r="G406" s="168"/>
      <c r="H406" s="168"/>
      <c r="I406" s="190"/>
      <c r="J406" s="190"/>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row>
    <row r="407" spans="1:42" ht="25.5" customHeight="1">
      <c r="A407" s="168"/>
      <c r="B407" s="168"/>
      <c r="C407" s="168"/>
      <c r="D407" s="168"/>
      <c r="E407" s="168"/>
      <c r="F407" s="168"/>
      <c r="G407" s="168"/>
      <c r="H407" s="168"/>
      <c r="I407" s="190"/>
      <c r="J407" s="190"/>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row>
    <row r="408" spans="1:42" ht="25.5" customHeight="1">
      <c r="A408" s="168"/>
      <c r="B408" s="168"/>
      <c r="C408" s="168"/>
      <c r="D408" s="168"/>
      <c r="E408" s="168"/>
      <c r="F408" s="168"/>
      <c r="G408" s="168"/>
      <c r="H408" s="168"/>
      <c r="I408" s="190"/>
      <c r="J408" s="190"/>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row>
    <row r="409" spans="1:42" ht="25.5" customHeight="1">
      <c r="A409" s="168"/>
      <c r="B409" s="168"/>
      <c r="C409" s="168"/>
      <c r="D409" s="168"/>
      <c r="E409" s="168"/>
      <c r="F409" s="168"/>
      <c r="G409" s="168"/>
      <c r="H409" s="168"/>
      <c r="I409" s="190"/>
      <c r="J409" s="190"/>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row>
    <row r="410" spans="1:42" ht="25.5" customHeight="1">
      <c r="A410" s="168"/>
      <c r="B410" s="168"/>
      <c r="C410" s="168"/>
      <c r="D410" s="168"/>
      <c r="E410" s="168"/>
      <c r="F410" s="168"/>
      <c r="G410" s="168"/>
      <c r="H410" s="168"/>
      <c r="I410" s="190"/>
      <c r="J410" s="190"/>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row>
    <row r="411" spans="1:42" ht="25.5" customHeight="1">
      <c r="A411" s="168"/>
      <c r="B411" s="168"/>
      <c r="C411" s="168"/>
      <c r="D411" s="168"/>
      <c r="E411" s="168"/>
      <c r="F411" s="168"/>
      <c r="G411" s="168"/>
      <c r="H411" s="168"/>
      <c r="I411" s="190"/>
      <c r="J411" s="190"/>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row>
    <row r="412" spans="1:42" ht="25.5" customHeight="1">
      <c r="A412" s="168"/>
      <c r="B412" s="168"/>
      <c r="C412" s="168"/>
      <c r="D412" s="168"/>
      <c r="E412" s="168"/>
      <c r="F412" s="168"/>
      <c r="G412" s="168"/>
      <c r="H412" s="168"/>
      <c r="I412" s="190"/>
      <c r="J412" s="190"/>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row>
    <row r="413" spans="1:42" ht="25.5" customHeight="1">
      <c r="A413" s="168"/>
      <c r="B413" s="168"/>
      <c r="C413" s="168"/>
      <c r="D413" s="168"/>
      <c r="E413" s="168"/>
      <c r="F413" s="168"/>
      <c r="G413" s="168"/>
      <c r="H413" s="168"/>
      <c r="I413" s="190"/>
      <c r="J413" s="190"/>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row>
    <row r="414" spans="1:42" ht="25.5" customHeight="1">
      <c r="A414" s="168"/>
      <c r="B414" s="168"/>
      <c r="C414" s="168"/>
      <c r="D414" s="168"/>
      <c r="E414" s="168"/>
      <c r="F414" s="168"/>
      <c r="G414" s="168"/>
      <c r="H414" s="168"/>
      <c r="I414" s="190"/>
      <c r="J414" s="190"/>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row>
    <row r="415" spans="1:42" ht="25.5" customHeight="1">
      <c r="A415" s="168"/>
      <c r="B415" s="168"/>
      <c r="C415" s="168"/>
      <c r="D415" s="168"/>
      <c r="E415" s="168"/>
      <c r="F415" s="168"/>
      <c r="G415" s="168"/>
      <c r="H415" s="168"/>
      <c r="I415" s="190"/>
      <c r="J415" s="190"/>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row>
    <row r="416" spans="1:42" ht="25.5" customHeight="1">
      <c r="A416" s="168"/>
      <c r="B416" s="168"/>
      <c r="C416" s="168"/>
      <c r="D416" s="168"/>
      <c r="E416" s="168"/>
      <c r="F416" s="168"/>
      <c r="G416" s="168"/>
      <c r="H416" s="168"/>
      <c r="I416" s="190"/>
      <c r="J416" s="190"/>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row>
    <row r="417" spans="1:42" ht="25.5" customHeight="1">
      <c r="A417" s="168"/>
      <c r="B417" s="168"/>
      <c r="C417" s="168"/>
      <c r="D417" s="168"/>
      <c r="E417" s="168"/>
      <c r="F417" s="168"/>
      <c r="G417" s="168"/>
      <c r="H417" s="168"/>
      <c r="I417" s="190"/>
      <c r="J417" s="190"/>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row>
    <row r="418" spans="1:42" ht="25.5" customHeight="1">
      <c r="A418" s="168"/>
      <c r="B418" s="168"/>
      <c r="C418" s="168"/>
      <c r="D418" s="168"/>
      <c r="E418" s="168"/>
      <c r="F418" s="168"/>
      <c r="G418" s="168"/>
      <c r="H418" s="168"/>
      <c r="I418" s="190"/>
      <c r="J418" s="190"/>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row>
    <row r="419" spans="1:42" ht="25.5" customHeight="1">
      <c r="A419" s="168"/>
      <c r="B419" s="168"/>
      <c r="C419" s="168"/>
      <c r="D419" s="168"/>
      <c r="E419" s="168"/>
      <c r="F419" s="168"/>
      <c r="G419" s="168"/>
      <c r="H419" s="168"/>
      <c r="I419" s="190"/>
      <c r="J419" s="190"/>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row>
    <row r="420" spans="1:42" ht="25.5" customHeight="1">
      <c r="A420" s="168"/>
      <c r="B420" s="168"/>
      <c r="C420" s="168"/>
      <c r="D420" s="168"/>
      <c r="E420" s="168"/>
      <c r="F420" s="168"/>
      <c r="G420" s="168"/>
      <c r="H420" s="168"/>
      <c r="I420" s="190"/>
      <c r="J420" s="190"/>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row>
    <row r="421" spans="1:42" ht="25.5" customHeight="1">
      <c r="A421" s="168"/>
      <c r="B421" s="168"/>
      <c r="C421" s="168"/>
      <c r="D421" s="168"/>
      <c r="E421" s="168"/>
      <c r="F421" s="168"/>
      <c r="G421" s="168"/>
      <c r="H421" s="168"/>
      <c r="I421" s="190"/>
      <c r="J421" s="190"/>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row>
    <row r="422" spans="1:42" ht="25.5" customHeight="1">
      <c r="A422" s="168"/>
      <c r="B422" s="168"/>
      <c r="C422" s="168"/>
      <c r="D422" s="168"/>
      <c r="E422" s="168"/>
      <c r="F422" s="168"/>
      <c r="G422" s="168"/>
      <c r="H422" s="168"/>
      <c r="I422" s="190"/>
      <c r="J422" s="190"/>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row>
    <row r="423" spans="1:42" ht="25.5" customHeight="1">
      <c r="A423" s="168"/>
      <c r="B423" s="168"/>
      <c r="C423" s="168"/>
      <c r="D423" s="168"/>
      <c r="E423" s="168"/>
      <c r="F423" s="168"/>
      <c r="G423" s="168"/>
      <c r="H423" s="168"/>
      <c r="I423" s="190"/>
      <c r="J423" s="190"/>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row>
    <row r="424" spans="1:42" ht="25.5" customHeight="1">
      <c r="A424" s="168"/>
      <c r="B424" s="168"/>
      <c r="C424" s="168"/>
      <c r="D424" s="168"/>
      <c r="E424" s="168"/>
      <c r="F424" s="168"/>
      <c r="G424" s="168"/>
      <c r="H424" s="168"/>
      <c r="I424" s="190"/>
      <c r="J424" s="190"/>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row>
    <row r="425" spans="1:42" ht="25.5" customHeight="1">
      <c r="A425" s="168"/>
      <c r="B425" s="168"/>
      <c r="C425" s="168"/>
      <c r="D425" s="168"/>
      <c r="E425" s="168"/>
      <c r="F425" s="168"/>
      <c r="G425" s="168"/>
      <c r="H425" s="168"/>
      <c r="I425" s="190"/>
      <c r="J425" s="190"/>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row>
    <row r="426" spans="1:42" ht="25.5" customHeight="1">
      <c r="A426" s="168"/>
      <c r="B426" s="168"/>
      <c r="C426" s="168"/>
      <c r="D426" s="168"/>
      <c r="E426" s="168"/>
      <c r="F426" s="168"/>
      <c r="G426" s="168"/>
      <c r="H426" s="168"/>
      <c r="I426" s="190"/>
      <c r="J426" s="190"/>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row>
    <row r="427" spans="1:42" ht="25.5" customHeight="1">
      <c r="A427" s="168"/>
      <c r="B427" s="168"/>
      <c r="C427" s="168"/>
      <c r="D427" s="168"/>
      <c r="E427" s="168"/>
      <c r="F427" s="168"/>
      <c r="G427" s="168"/>
      <c r="H427" s="168"/>
      <c r="I427" s="190"/>
      <c r="J427" s="190"/>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row>
    <row r="428" spans="1:42" ht="25.5" customHeight="1">
      <c r="A428" s="168"/>
      <c r="B428" s="168"/>
      <c r="C428" s="168"/>
      <c r="D428" s="168"/>
      <c r="E428" s="168"/>
      <c r="F428" s="168"/>
      <c r="G428" s="168"/>
      <c r="H428" s="168"/>
      <c r="I428" s="190"/>
      <c r="J428" s="190"/>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row>
    <row r="429" spans="1:42" ht="25.5" customHeight="1">
      <c r="A429" s="168"/>
      <c r="B429" s="168"/>
      <c r="C429" s="168"/>
      <c r="D429" s="168"/>
      <c r="E429" s="168"/>
      <c r="F429" s="168"/>
      <c r="G429" s="168"/>
      <c r="H429" s="168"/>
      <c r="I429" s="190"/>
      <c r="J429" s="190"/>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row>
    <row r="430" spans="1:42" ht="25.5" customHeight="1">
      <c r="A430" s="168"/>
      <c r="B430" s="168"/>
      <c r="C430" s="168"/>
      <c r="D430" s="168"/>
      <c r="E430" s="168"/>
      <c r="F430" s="168"/>
      <c r="G430" s="168"/>
      <c r="H430" s="168"/>
      <c r="I430" s="190"/>
      <c r="J430" s="190"/>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row>
    <row r="431" spans="1:42" ht="25.5" customHeight="1">
      <c r="A431" s="168"/>
      <c r="B431" s="168"/>
      <c r="C431" s="168"/>
      <c r="D431" s="168"/>
      <c r="E431" s="168"/>
      <c r="F431" s="168"/>
      <c r="G431" s="168"/>
      <c r="H431" s="168"/>
      <c r="I431" s="190"/>
      <c r="J431" s="190"/>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row>
    <row r="432" spans="1:42" ht="25.5" customHeight="1">
      <c r="A432" s="168"/>
      <c r="B432" s="168"/>
      <c r="C432" s="168"/>
      <c r="D432" s="168"/>
      <c r="E432" s="168"/>
      <c r="F432" s="168"/>
      <c r="G432" s="168"/>
      <c r="H432" s="168"/>
      <c r="I432" s="190"/>
      <c r="J432" s="190"/>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row>
    <row r="433" spans="1:42" ht="25.5" customHeight="1">
      <c r="A433" s="168"/>
      <c r="B433" s="168"/>
      <c r="C433" s="168"/>
      <c r="D433" s="168"/>
      <c r="E433" s="168"/>
      <c r="F433" s="168"/>
      <c r="G433" s="168"/>
      <c r="H433" s="168"/>
      <c r="I433" s="190"/>
      <c r="J433" s="190"/>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row>
    <row r="434" spans="1:42" ht="25.5" customHeight="1">
      <c r="A434" s="168"/>
      <c r="B434" s="168"/>
      <c r="C434" s="168"/>
      <c r="D434" s="168"/>
      <c r="E434" s="168"/>
      <c r="F434" s="168"/>
      <c r="G434" s="168"/>
      <c r="H434" s="168"/>
      <c r="I434" s="190"/>
      <c r="J434" s="190"/>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row>
    <row r="435" spans="1:42" ht="25.5" customHeight="1">
      <c r="A435" s="168"/>
      <c r="B435" s="168"/>
      <c r="C435" s="168"/>
      <c r="D435" s="168"/>
      <c r="E435" s="168"/>
      <c r="F435" s="168"/>
      <c r="G435" s="168"/>
      <c r="H435" s="168"/>
      <c r="I435" s="190"/>
      <c r="J435" s="190"/>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row>
    <row r="436" spans="1:42" ht="25.5" customHeight="1">
      <c r="A436" s="168"/>
      <c r="B436" s="168"/>
      <c r="C436" s="168"/>
      <c r="D436" s="168"/>
      <c r="E436" s="168"/>
      <c r="F436" s="168"/>
      <c r="G436" s="168"/>
      <c r="H436" s="168"/>
      <c r="I436" s="190"/>
      <c r="J436" s="190"/>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row>
    <row r="437" spans="1:42" ht="25.5" customHeight="1">
      <c r="A437" s="168"/>
      <c r="B437" s="168"/>
      <c r="C437" s="168"/>
      <c r="D437" s="168"/>
      <c r="E437" s="168"/>
      <c r="F437" s="168"/>
      <c r="G437" s="168"/>
      <c r="H437" s="168"/>
      <c r="I437" s="190"/>
      <c r="J437" s="190"/>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row>
    <row r="438" spans="1:42" ht="25.5" customHeight="1">
      <c r="A438" s="168"/>
      <c r="B438" s="168"/>
      <c r="C438" s="168"/>
      <c r="D438" s="168"/>
      <c r="E438" s="168"/>
      <c r="F438" s="168"/>
      <c r="G438" s="168"/>
      <c r="H438" s="168"/>
      <c r="I438" s="190"/>
      <c r="J438" s="190"/>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row>
    <row r="439" spans="1:42" ht="25.5" customHeight="1">
      <c r="A439" s="168"/>
      <c r="B439" s="168"/>
      <c r="C439" s="168"/>
      <c r="D439" s="168"/>
      <c r="E439" s="168"/>
      <c r="F439" s="168"/>
      <c r="G439" s="168"/>
      <c r="H439" s="168"/>
      <c r="I439" s="190"/>
      <c r="J439" s="190"/>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row>
    <row r="440" spans="1:42" ht="25.5" customHeight="1">
      <c r="A440" s="168"/>
      <c r="B440" s="168"/>
      <c r="C440" s="168"/>
      <c r="D440" s="168"/>
      <c r="E440" s="168"/>
      <c r="F440" s="168"/>
      <c r="G440" s="168"/>
      <c r="H440" s="168"/>
      <c r="I440" s="190"/>
      <c r="J440" s="190"/>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row>
    <row r="441" spans="1:42" ht="25.5" customHeight="1">
      <c r="A441" s="168"/>
      <c r="B441" s="168"/>
      <c r="C441" s="168"/>
      <c r="D441" s="168"/>
      <c r="E441" s="168"/>
      <c r="F441" s="168"/>
      <c r="G441" s="168"/>
      <c r="H441" s="168"/>
      <c r="I441" s="190"/>
      <c r="J441" s="190"/>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row>
    <row r="442" spans="1:42" ht="25.5" customHeight="1">
      <c r="A442" s="168"/>
      <c r="B442" s="168"/>
      <c r="C442" s="168"/>
      <c r="D442" s="168"/>
      <c r="E442" s="168"/>
      <c r="F442" s="168"/>
      <c r="G442" s="168"/>
      <c r="H442" s="168"/>
      <c r="I442" s="190"/>
      <c r="J442" s="190"/>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row>
    <row r="443" spans="1:42" ht="25.5" customHeight="1">
      <c r="A443" s="168"/>
      <c r="B443" s="168"/>
      <c r="C443" s="168"/>
      <c r="D443" s="168"/>
      <c r="E443" s="168"/>
      <c r="F443" s="168"/>
      <c r="G443" s="168"/>
      <c r="H443" s="168"/>
      <c r="I443" s="190"/>
      <c r="J443" s="190"/>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row>
    <row r="444" spans="1:42" ht="25.5" customHeight="1">
      <c r="A444" s="168"/>
      <c r="B444" s="168"/>
      <c r="C444" s="168"/>
      <c r="D444" s="168"/>
      <c r="E444" s="168"/>
      <c r="F444" s="168"/>
      <c r="G444" s="168"/>
      <c r="H444" s="168"/>
      <c r="I444" s="190"/>
      <c r="J444" s="190"/>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row>
    <row r="445" spans="1:42" ht="25.5" customHeight="1">
      <c r="A445" s="168"/>
      <c r="B445" s="168"/>
      <c r="C445" s="168"/>
      <c r="D445" s="168"/>
      <c r="E445" s="168"/>
      <c r="F445" s="168"/>
      <c r="G445" s="168"/>
      <c r="H445" s="168"/>
      <c r="I445" s="190"/>
      <c r="J445" s="190"/>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row>
    <row r="446" spans="1:42" ht="25.5" customHeight="1">
      <c r="A446" s="168"/>
      <c r="B446" s="168"/>
      <c r="C446" s="168"/>
      <c r="D446" s="168"/>
      <c r="E446" s="168"/>
      <c r="F446" s="168"/>
      <c r="G446" s="168"/>
      <c r="H446" s="168"/>
      <c r="I446" s="190"/>
      <c r="J446" s="190"/>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row>
    <row r="447" spans="1:42" ht="25.5" customHeight="1">
      <c r="A447" s="168"/>
      <c r="B447" s="168"/>
      <c r="C447" s="168"/>
      <c r="D447" s="168"/>
      <c r="E447" s="168"/>
      <c r="F447" s="168"/>
      <c r="G447" s="168"/>
      <c r="H447" s="168"/>
      <c r="I447" s="190"/>
      <c r="J447" s="190"/>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row>
    <row r="448" spans="1:42" ht="25.5" customHeight="1">
      <c r="A448" s="168"/>
      <c r="B448" s="168"/>
      <c r="C448" s="168"/>
      <c r="D448" s="168"/>
      <c r="E448" s="168"/>
      <c r="F448" s="168"/>
      <c r="G448" s="168"/>
      <c r="H448" s="168"/>
      <c r="I448" s="190"/>
      <c r="J448" s="190"/>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row>
    <row r="449" spans="1:42" ht="25.5" customHeight="1">
      <c r="A449" s="168"/>
      <c r="B449" s="168"/>
      <c r="C449" s="168"/>
      <c r="D449" s="168"/>
      <c r="E449" s="168"/>
      <c r="F449" s="168"/>
      <c r="G449" s="168"/>
      <c r="H449" s="168"/>
      <c r="I449" s="190"/>
      <c r="J449" s="190"/>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row>
    <row r="450" spans="1:42" ht="25.5" customHeight="1">
      <c r="A450" s="168"/>
      <c r="B450" s="168"/>
      <c r="C450" s="168"/>
      <c r="D450" s="168"/>
      <c r="E450" s="168"/>
      <c r="F450" s="168"/>
      <c r="G450" s="168"/>
      <c r="H450" s="168"/>
      <c r="I450" s="190"/>
      <c r="J450" s="190"/>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row>
    <row r="451" spans="1:42" ht="25.5" customHeight="1">
      <c r="A451" s="168"/>
      <c r="B451" s="168"/>
      <c r="C451" s="168"/>
      <c r="D451" s="168"/>
      <c r="E451" s="168"/>
      <c r="F451" s="168"/>
      <c r="G451" s="168"/>
      <c r="H451" s="168"/>
      <c r="I451" s="190"/>
      <c r="J451" s="190"/>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row>
    <row r="452" spans="1:42" ht="25.5" customHeight="1">
      <c r="A452" s="168"/>
      <c r="B452" s="168"/>
      <c r="C452" s="168"/>
      <c r="D452" s="168"/>
      <c r="E452" s="168"/>
      <c r="F452" s="168"/>
      <c r="G452" s="168"/>
      <c r="H452" s="168"/>
      <c r="I452" s="190"/>
      <c r="J452" s="190"/>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row>
    <row r="453" spans="1:42" ht="25.5" customHeight="1">
      <c r="A453" s="168"/>
      <c r="B453" s="168"/>
      <c r="C453" s="168"/>
      <c r="D453" s="168"/>
      <c r="E453" s="168"/>
      <c r="F453" s="168"/>
      <c r="G453" s="168"/>
      <c r="H453" s="168"/>
      <c r="I453" s="190"/>
      <c r="J453" s="190"/>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row>
    <row r="454" spans="1:42" ht="25.5" customHeight="1">
      <c r="A454" s="168"/>
      <c r="B454" s="168"/>
      <c r="C454" s="168"/>
      <c r="D454" s="168"/>
      <c r="E454" s="168"/>
      <c r="F454" s="168"/>
      <c r="G454" s="168"/>
      <c r="H454" s="168"/>
      <c r="I454" s="190"/>
      <c r="J454" s="190"/>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row>
    <row r="455" spans="1:42" ht="25.5" customHeight="1">
      <c r="A455" s="168"/>
      <c r="B455" s="168"/>
      <c r="C455" s="168"/>
      <c r="D455" s="168"/>
      <c r="E455" s="168"/>
      <c r="F455" s="168"/>
      <c r="G455" s="168"/>
      <c r="H455" s="168"/>
      <c r="I455" s="190"/>
      <c r="J455" s="190"/>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row>
    <row r="456" spans="1:42" ht="25.5" customHeight="1">
      <c r="A456" s="168"/>
      <c r="B456" s="168"/>
      <c r="C456" s="168"/>
      <c r="D456" s="168"/>
      <c r="E456" s="168"/>
      <c r="F456" s="168"/>
      <c r="G456" s="168"/>
      <c r="H456" s="168"/>
      <c r="I456" s="190"/>
      <c r="J456" s="190"/>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row>
    <row r="457" spans="1:42" ht="25.5" customHeight="1">
      <c r="A457" s="168"/>
      <c r="B457" s="168"/>
      <c r="C457" s="168"/>
      <c r="D457" s="168"/>
      <c r="E457" s="168"/>
      <c r="F457" s="168"/>
      <c r="G457" s="168"/>
      <c r="H457" s="168"/>
      <c r="I457" s="190"/>
      <c r="J457" s="190"/>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row>
    <row r="458" spans="1:42" ht="25.5" customHeight="1">
      <c r="A458" s="168"/>
      <c r="B458" s="168"/>
      <c r="C458" s="168"/>
      <c r="D458" s="168"/>
      <c r="E458" s="168"/>
      <c r="F458" s="168"/>
      <c r="G458" s="168"/>
      <c r="H458" s="168"/>
      <c r="I458" s="190"/>
      <c r="J458" s="190"/>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row>
    <row r="459" spans="1:42" ht="25.5" customHeight="1">
      <c r="A459" s="168"/>
      <c r="B459" s="168"/>
      <c r="C459" s="168"/>
      <c r="D459" s="168"/>
      <c r="E459" s="168"/>
      <c r="F459" s="168"/>
      <c r="G459" s="168"/>
      <c r="H459" s="168"/>
      <c r="I459" s="190"/>
      <c r="J459" s="190"/>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row>
    <row r="460" spans="1:42" ht="25.5" customHeight="1">
      <c r="A460" s="168"/>
      <c r="B460" s="168"/>
      <c r="C460" s="168"/>
      <c r="D460" s="168"/>
      <c r="E460" s="168"/>
      <c r="F460" s="168"/>
      <c r="G460" s="168"/>
      <c r="H460" s="168"/>
      <c r="I460" s="190"/>
      <c r="J460" s="190"/>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row>
    <row r="461" spans="1:42" ht="25.5" customHeight="1">
      <c r="A461" s="168"/>
      <c r="B461" s="168"/>
      <c r="C461" s="168"/>
      <c r="D461" s="168"/>
      <c r="E461" s="168"/>
      <c r="F461" s="168"/>
      <c r="G461" s="168"/>
      <c r="H461" s="168"/>
      <c r="I461" s="190"/>
      <c r="J461" s="190"/>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row>
    <row r="462" spans="1:42" ht="25.5" customHeight="1">
      <c r="A462" s="168"/>
      <c r="B462" s="168"/>
      <c r="C462" s="168"/>
      <c r="D462" s="168"/>
      <c r="E462" s="168"/>
      <c r="F462" s="168"/>
      <c r="G462" s="168"/>
      <c r="H462" s="168"/>
      <c r="I462" s="190"/>
      <c r="J462" s="190"/>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row>
    <row r="463" spans="1:42" ht="25.5" customHeight="1">
      <c r="A463" s="168"/>
      <c r="B463" s="168"/>
      <c r="C463" s="168"/>
      <c r="D463" s="168"/>
      <c r="E463" s="168"/>
      <c r="F463" s="168"/>
      <c r="G463" s="168"/>
      <c r="H463" s="168"/>
      <c r="I463" s="190"/>
      <c r="J463" s="190"/>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row>
    <row r="464" spans="1:42" ht="25.5" customHeight="1">
      <c r="A464" s="168"/>
      <c r="B464" s="168"/>
      <c r="C464" s="168"/>
      <c r="D464" s="168"/>
      <c r="E464" s="168"/>
      <c r="F464" s="168"/>
      <c r="G464" s="168"/>
      <c r="H464" s="168"/>
      <c r="I464" s="190"/>
      <c r="J464" s="190"/>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row>
    <row r="465" spans="1:42" ht="25.5" customHeight="1">
      <c r="A465" s="168"/>
      <c r="B465" s="168"/>
      <c r="C465" s="168"/>
      <c r="D465" s="168"/>
      <c r="E465" s="168"/>
      <c r="F465" s="168"/>
      <c r="G465" s="168"/>
      <c r="H465" s="168"/>
      <c r="I465" s="190"/>
      <c r="J465" s="190"/>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row>
    <row r="466" spans="1:42" ht="25.5" customHeight="1">
      <c r="A466" s="168"/>
      <c r="B466" s="168"/>
      <c r="C466" s="168"/>
      <c r="D466" s="168"/>
      <c r="E466" s="168"/>
      <c r="F466" s="168"/>
      <c r="G466" s="168"/>
      <c r="H466" s="168"/>
      <c r="I466" s="190"/>
      <c r="J466" s="190"/>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row>
    <row r="467" spans="1:42" ht="25.5" customHeight="1">
      <c r="A467" s="168"/>
      <c r="B467" s="168"/>
      <c r="C467" s="168"/>
      <c r="D467" s="168"/>
      <c r="E467" s="168"/>
      <c r="F467" s="168"/>
      <c r="G467" s="168"/>
      <c r="H467" s="168"/>
      <c r="I467" s="190"/>
      <c r="J467" s="190"/>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row>
    <row r="468" spans="1:42" ht="25.5" customHeight="1">
      <c r="A468" s="168"/>
      <c r="B468" s="168"/>
      <c r="C468" s="168"/>
      <c r="D468" s="168"/>
      <c r="E468" s="168"/>
      <c r="F468" s="168"/>
      <c r="G468" s="168"/>
      <c r="H468" s="168"/>
      <c r="I468" s="190"/>
      <c r="J468" s="190"/>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row>
    <row r="469" spans="1:42" ht="25.5" customHeight="1">
      <c r="A469" s="168"/>
      <c r="B469" s="168"/>
      <c r="C469" s="168"/>
      <c r="D469" s="168"/>
      <c r="E469" s="168"/>
      <c r="F469" s="168"/>
      <c r="G469" s="168"/>
      <c r="H469" s="168"/>
      <c r="I469" s="190"/>
      <c r="J469" s="190"/>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row>
    <row r="470" spans="1:42" ht="25.5" customHeight="1">
      <c r="A470" s="168"/>
      <c r="B470" s="168"/>
      <c r="C470" s="168"/>
      <c r="D470" s="168"/>
      <c r="E470" s="168"/>
      <c r="F470" s="168"/>
      <c r="G470" s="168"/>
      <c r="H470" s="168"/>
      <c r="I470" s="190"/>
      <c r="J470" s="190"/>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row>
    <row r="471" spans="1:42" ht="25.5" customHeight="1">
      <c r="A471" s="168"/>
      <c r="B471" s="168"/>
      <c r="C471" s="168"/>
      <c r="D471" s="168"/>
      <c r="E471" s="168"/>
      <c r="F471" s="168"/>
      <c r="G471" s="168"/>
      <c r="H471" s="168"/>
      <c r="I471" s="190"/>
      <c r="J471" s="190"/>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row>
    <row r="472" spans="1:42" ht="25.5" customHeight="1">
      <c r="A472" s="168"/>
      <c r="B472" s="168"/>
      <c r="C472" s="168"/>
      <c r="D472" s="168"/>
      <c r="E472" s="168"/>
      <c r="F472" s="168"/>
      <c r="G472" s="168"/>
      <c r="H472" s="168"/>
      <c r="I472" s="190"/>
      <c r="J472" s="190"/>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row>
    <row r="473" spans="1:42" ht="25.5" customHeight="1">
      <c r="A473" s="168"/>
      <c r="B473" s="168"/>
      <c r="C473" s="168"/>
      <c r="D473" s="168"/>
      <c r="E473" s="168"/>
      <c r="F473" s="168"/>
      <c r="G473" s="168"/>
      <c r="H473" s="168"/>
      <c r="I473" s="190"/>
      <c r="J473" s="190"/>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row>
    <row r="474" spans="1:42" ht="25.5" customHeight="1">
      <c r="A474" s="168"/>
      <c r="B474" s="168"/>
      <c r="C474" s="168"/>
      <c r="D474" s="168"/>
      <c r="E474" s="168"/>
      <c r="F474" s="168"/>
      <c r="G474" s="168"/>
      <c r="H474" s="168"/>
      <c r="I474" s="190"/>
      <c r="J474" s="190"/>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row>
    <row r="475" spans="1:42" ht="25.5" customHeight="1">
      <c r="A475" s="168"/>
      <c r="B475" s="168"/>
      <c r="C475" s="168"/>
      <c r="D475" s="168"/>
      <c r="E475" s="168"/>
      <c r="F475" s="168"/>
      <c r="G475" s="168"/>
      <c r="H475" s="168"/>
      <c r="I475" s="190"/>
      <c r="J475" s="190"/>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row>
    <row r="476" spans="1:42" ht="25.5" customHeight="1">
      <c r="A476" s="168"/>
      <c r="B476" s="168"/>
      <c r="C476" s="168"/>
      <c r="D476" s="168"/>
      <c r="E476" s="168"/>
      <c r="F476" s="168"/>
      <c r="G476" s="168"/>
      <c r="H476" s="168"/>
      <c r="I476" s="190"/>
      <c r="J476" s="190"/>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row>
    <row r="477" spans="1:42" ht="25.5" customHeight="1">
      <c r="A477" s="168"/>
      <c r="B477" s="168"/>
      <c r="C477" s="168"/>
      <c r="D477" s="168"/>
      <c r="E477" s="168"/>
      <c r="F477" s="168"/>
      <c r="G477" s="168"/>
      <c r="H477" s="168"/>
      <c r="I477" s="190"/>
      <c r="J477" s="190"/>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row>
    <row r="478" spans="1:42" ht="25.5" customHeight="1">
      <c r="A478" s="168"/>
      <c r="B478" s="168"/>
      <c r="C478" s="168"/>
      <c r="D478" s="168"/>
      <c r="E478" s="168"/>
      <c r="F478" s="168"/>
      <c r="G478" s="168"/>
      <c r="H478" s="168"/>
      <c r="I478" s="190"/>
      <c r="J478" s="190"/>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row>
    <row r="479" spans="1:42" ht="25.5" customHeight="1">
      <c r="A479" s="168"/>
      <c r="B479" s="168"/>
      <c r="C479" s="168"/>
      <c r="D479" s="168"/>
      <c r="E479" s="168"/>
      <c r="F479" s="168"/>
      <c r="G479" s="168"/>
      <c r="H479" s="168"/>
      <c r="I479" s="190"/>
      <c r="J479" s="190"/>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row>
    <row r="480" spans="1:42" ht="25.5" customHeight="1">
      <c r="A480" s="168"/>
      <c r="B480" s="168"/>
      <c r="C480" s="168"/>
      <c r="D480" s="168"/>
      <c r="E480" s="168"/>
      <c r="F480" s="168"/>
      <c r="G480" s="168"/>
      <c r="H480" s="168"/>
      <c r="I480" s="190"/>
      <c r="J480" s="190"/>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row>
    <row r="481" spans="1:42" ht="25.5" customHeight="1">
      <c r="A481" s="168"/>
      <c r="B481" s="168"/>
      <c r="C481" s="168"/>
      <c r="D481" s="168"/>
      <c r="E481" s="168"/>
      <c r="F481" s="168"/>
      <c r="G481" s="168"/>
      <c r="H481" s="168"/>
      <c r="I481" s="190"/>
      <c r="J481" s="190"/>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row>
    <row r="482" spans="1:42" ht="25.5" customHeight="1">
      <c r="A482" s="168"/>
      <c r="B482" s="168"/>
      <c r="C482" s="168"/>
      <c r="D482" s="168"/>
      <c r="E482" s="168"/>
      <c r="F482" s="168"/>
      <c r="G482" s="168"/>
      <c r="H482" s="168"/>
      <c r="I482" s="190"/>
      <c r="J482" s="190"/>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row>
    <row r="483" spans="1:42" ht="25.5" customHeight="1">
      <c r="A483" s="168"/>
      <c r="B483" s="168"/>
      <c r="C483" s="168"/>
      <c r="D483" s="168"/>
      <c r="E483" s="168"/>
      <c r="F483" s="168"/>
      <c r="G483" s="168"/>
      <c r="H483" s="168"/>
      <c r="I483" s="190"/>
      <c r="J483" s="190"/>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row>
    <row r="484" spans="1:42" ht="25.5" customHeight="1">
      <c r="A484" s="168"/>
      <c r="B484" s="168"/>
      <c r="C484" s="168"/>
      <c r="D484" s="168"/>
      <c r="E484" s="168"/>
      <c r="F484" s="168"/>
      <c r="G484" s="168"/>
      <c r="H484" s="168"/>
      <c r="I484" s="190"/>
      <c r="J484" s="190"/>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row>
    <row r="485" spans="1:42" ht="25.5" customHeight="1">
      <c r="A485" s="168"/>
      <c r="B485" s="168"/>
      <c r="C485" s="168"/>
      <c r="D485" s="168"/>
      <c r="E485" s="168"/>
      <c r="F485" s="168"/>
      <c r="G485" s="168"/>
      <c r="H485" s="168"/>
      <c r="I485" s="190"/>
      <c r="J485" s="190"/>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row>
    <row r="486" spans="1:42" ht="25.5" customHeight="1">
      <c r="A486" s="168"/>
      <c r="B486" s="168"/>
      <c r="C486" s="168"/>
      <c r="D486" s="168"/>
      <c r="E486" s="168"/>
      <c r="F486" s="168"/>
      <c r="G486" s="168"/>
      <c r="H486" s="168"/>
      <c r="I486" s="190"/>
      <c r="J486" s="190"/>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row>
    <row r="487" spans="1:42" ht="25.5" customHeight="1">
      <c r="A487" s="168"/>
      <c r="B487" s="168"/>
      <c r="C487" s="168"/>
      <c r="D487" s="168"/>
      <c r="E487" s="168"/>
      <c r="F487" s="168"/>
      <c r="G487" s="168"/>
      <c r="H487" s="168"/>
      <c r="I487" s="190"/>
      <c r="J487" s="190"/>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row>
    <row r="488" spans="1:42" ht="25.5" customHeight="1">
      <c r="A488" s="168"/>
      <c r="B488" s="168"/>
      <c r="C488" s="168"/>
      <c r="D488" s="168"/>
      <c r="E488" s="168"/>
      <c r="F488" s="168"/>
      <c r="G488" s="168"/>
      <c r="H488" s="168"/>
      <c r="I488" s="190"/>
      <c r="J488" s="190"/>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row>
    <row r="489" spans="1:42" ht="25.5" customHeight="1">
      <c r="A489" s="168"/>
      <c r="B489" s="168"/>
      <c r="C489" s="168"/>
      <c r="D489" s="168"/>
      <c r="E489" s="168"/>
      <c r="F489" s="168"/>
      <c r="G489" s="168"/>
      <c r="H489" s="168"/>
      <c r="I489" s="190"/>
      <c r="J489" s="190"/>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row>
    <row r="490" spans="1:42" ht="25.5" customHeight="1">
      <c r="A490" s="168"/>
      <c r="B490" s="168"/>
      <c r="C490" s="168"/>
      <c r="D490" s="168"/>
      <c r="E490" s="168"/>
      <c r="F490" s="168"/>
      <c r="G490" s="168"/>
      <c r="H490" s="168"/>
      <c r="I490" s="190"/>
      <c r="J490" s="190"/>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row>
    <row r="491" spans="1:42" ht="25.5" customHeight="1">
      <c r="A491" s="168"/>
      <c r="B491" s="168"/>
      <c r="C491" s="168"/>
      <c r="D491" s="168"/>
      <c r="E491" s="168"/>
      <c r="F491" s="168"/>
      <c r="G491" s="168"/>
      <c r="H491" s="168"/>
      <c r="I491" s="190"/>
      <c r="J491" s="190"/>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row>
    <row r="492" spans="1:42" ht="25.5" customHeight="1">
      <c r="A492" s="168"/>
      <c r="B492" s="168"/>
      <c r="C492" s="168"/>
      <c r="D492" s="168"/>
      <c r="E492" s="168"/>
      <c r="F492" s="168"/>
      <c r="G492" s="168"/>
      <c r="H492" s="168"/>
      <c r="I492" s="190"/>
      <c r="J492" s="190"/>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row>
    <row r="493" spans="1:42" ht="25.5" customHeight="1">
      <c r="A493" s="168"/>
      <c r="B493" s="168"/>
      <c r="C493" s="168"/>
      <c r="D493" s="168"/>
      <c r="E493" s="168"/>
      <c r="F493" s="168"/>
      <c r="G493" s="168"/>
      <c r="H493" s="168"/>
      <c r="I493" s="190"/>
      <c r="J493" s="190"/>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row>
    <row r="494" spans="1:42" ht="25.5" customHeight="1">
      <c r="A494" s="168"/>
      <c r="B494" s="168"/>
      <c r="C494" s="168"/>
      <c r="D494" s="168"/>
      <c r="E494" s="168"/>
      <c r="F494" s="168"/>
      <c r="G494" s="168"/>
      <c r="H494" s="168"/>
      <c r="I494" s="190"/>
      <c r="J494" s="190"/>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row>
    <row r="495" spans="1:42" ht="25.5" customHeight="1">
      <c r="A495" s="168"/>
      <c r="B495" s="168"/>
      <c r="C495" s="168"/>
      <c r="D495" s="168"/>
      <c r="E495" s="168"/>
      <c r="F495" s="168"/>
      <c r="G495" s="168"/>
      <c r="H495" s="168"/>
      <c r="I495" s="190"/>
      <c r="J495" s="190"/>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row>
    <row r="496" spans="1:42" ht="25.5" customHeight="1">
      <c r="A496" s="168"/>
      <c r="B496" s="168"/>
      <c r="C496" s="168"/>
      <c r="D496" s="168"/>
      <c r="E496" s="168"/>
      <c r="F496" s="168"/>
      <c r="G496" s="168"/>
      <c r="H496" s="168"/>
      <c r="I496" s="190"/>
      <c r="J496" s="190"/>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row>
    <row r="497" spans="1:42" ht="25.5" customHeight="1">
      <c r="A497" s="168"/>
      <c r="B497" s="168"/>
      <c r="C497" s="168"/>
      <c r="D497" s="168"/>
      <c r="E497" s="168"/>
      <c r="F497" s="168"/>
      <c r="G497" s="168"/>
      <c r="H497" s="168"/>
      <c r="I497" s="190"/>
      <c r="J497" s="190"/>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row>
    <row r="498" spans="1:42" ht="25.5" customHeight="1">
      <c r="A498" s="168"/>
      <c r="B498" s="168"/>
      <c r="C498" s="168"/>
      <c r="D498" s="168"/>
      <c r="E498" s="168"/>
      <c r="F498" s="168"/>
      <c r="G498" s="168"/>
      <c r="H498" s="168"/>
      <c r="I498" s="190"/>
      <c r="J498" s="190"/>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row>
    <row r="499" spans="1:42" ht="25.5" customHeight="1">
      <c r="A499" s="168"/>
      <c r="B499" s="168"/>
      <c r="C499" s="168"/>
      <c r="D499" s="168"/>
      <c r="E499" s="168"/>
      <c r="F499" s="168"/>
      <c r="G499" s="168"/>
      <c r="H499" s="168"/>
      <c r="I499" s="190"/>
      <c r="J499" s="190"/>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row>
    <row r="500" spans="1:42" ht="25.5" customHeight="1">
      <c r="A500" s="168"/>
      <c r="B500" s="168"/>
      <c r="C500" s="168"/>
      <c r="D500" s="168"/>
      <c r="E500" s="168"/>
      <c r="F500" s="168"/>
      <c r="G500" s="168"/>
      <c r="H500" s="168"/>
      <c r="I500" s="190"/>
      <c r="J500" s="190"/>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row>
    <row r="501" spans="1:42" ht="25.5" customHeight="1">
      <c r="A501" s="168"/>
      <c r="B501" s="168"/>
      <c r="C501" s="168"/>
      <c r="D501" s="168"/>
      <c r="E501" s="168"/>
      <c r="F501" s="168"/>
      <c r="G501" s="168"/>
      <c r="H501" s="168"/>
      <c r="I501" s="190"/>
      <c r="J501" s="190"/>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row>
    <row r="502" spans="1:42" ht="25.5" customHeight="1">
      <c r="A502" s="168"/>
      <c r="B502" s="168"/>
      <c r="C502" s="168"/>
      <c r="D502" s="168"/>
      <c r="E502" s="168"/>
      <c r="F502" s="168"/>
      <c r="G502" s="168"/>
      <c r="H502" s="168"/>
      <c r="I502" s="190"/>
      <c r="J502" s="190"/>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row>
    <row r="503" spans="1:42" ht="25.5" customHeight="1">
      <c r="A503" s="168"/>
      <c r="B503" s="168"/>
      <c r="C503" s="168"/>
      <c r="D503" s="168"/>
      <c r="E503" s="168"/>
      <c r="F503" s="168"/>
      <c r="G503" s="168"/>
      <c r="H503" s="168"/>
      <c r="I503" s="190"/>
      <c r="J503" s="190"/>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row>
    <row r="504" spans="1:42" ht="25.5" customHeight="1">
      <c r="A504" s="168"/>
      <c r="B504" s="168"/>
      <c r="C504" s="168"/>
      <c r="D504" s="168"/>
      <c r="E504" s="168"/>
      <c r="F504" s="168"/>
      <c r="G504" s="168"/>
      <c r="H504" s="168"/>
      <c r="I504" s="190"/>
      <c r="J504" s="190"/>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row>
    <row r="505" spans="1:42" ht="25.5" customHeight="1">
      <c r="A505" s="168"/>
      <c r="B505" s="168"/>
      <c r="C505" s="168"/>
      <c r="D505" s="168"/>
      <c r="E505" s="168"/>
      <c r="F505" s="168"/>
      <c r="G505" s="168"/>
      <c r="H505" s="168"/>
      <c r="I505" s="190"/>
      <c r="J505" s="190"/>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row>
    <row r="506" spans="1:42" ht="25.5" customHeight="1">
      <c r="A506" s="168"/>
      <c r="B506" s="168"/>
      <c r="C506" s="168"/>
      <c r="D506" s="168"/>
      <c r="E506" s="168"/>
      <c r="F506" s="168"/>
      <c r="G506" s="168"/>
      <c r="H506" s="168"/>
      <c r="I506" s="190"/>
      <c r="J506" s="190"/>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row>
    <row r="507" spans="1:42" ht="25.5" customHeight="1">
      <c r="A507" s="168"/>
      <c r="B507" s="168"/>
      <c r="C507" s="168"/>
      <c r="D507" s="168"/>
      <c r="E507" s="168"/>
      <c r="F507" s="168"/>
      <c r="G507" s="168"/>
      <c r="H507" s="168"/>
      <c r="I507" s="190"/>
      <c r="J507" s="190"/>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row>
    <row r="508" spans="1:42" ht="25.5" customHeight="1">
      <c r="A508" s="168"/>
      <c r="B508" s="168"/>
      <c r="C508" s="168"/>
      <c r="D508" s="168"/>
      <c r="E508" s="168"/>
      <c r="F508" s="168"/>
      <c r="G508" s="168"/>
      <c r="H508" s="168"/>
      <c r="I508" s="190"/>
      <c r="J508" s="190"/>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row>
    <row r="509" spans="1:42" ht="25.5" customHeight="1">
      <c r="A509" s="168"/>
      <c r="B509" s="168"/>
      <c r="C509" s="168"/>
      <c r="D509" s="168"/>
      <c r="E509" s="168"/>
      <c r="F509" s="168"/>
      <c r="G509" s="168"/>
      <c r="H509" s="168"/>
      <c r="I509" s="190"/>
      <c r="J509" s="190"/>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row>
    <row r="510" spans="1:42" ht="25.5" customHeight="1">
      <c r="A510" s="168"/>
      <c r="B510" s="168"/>
      <c r="C510" s="168"/>
      <c r="D510" s="168"/>
      <c r="E510" s="168"/>
      <c r="F510" s="168"/>
      <c r="G510" s="168"/>
      <c r="H510" s="168"/>
      <c r="I510" s="190"/>
      <c r="J510" s="190"/>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row>
    <row r="511" spans="1:42" ht="25.5" customHeight="1">
      <c r="A511" s="168"/>
      <c r="B511" s="168"/>
      <c r="C511" s="168"/>
      <c r="D511" s="168"/>
      <c r="E511" s="168"/>
      <c r="F511" s="168"/>
      <c r="G511" s="168"/>
      <c r="H511" s="168"/>
      <c r="I511" s="190"/>
      <c r="J511" s="190"/>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row>
    <row r="512" spans="1:42" ht="25.5" customHeight="1">
      <c r="A512" s="168"/>
      <c r="B512" s="168"/>
      <c r="C512" s="168"/>
      <c r="D512" s="168"/>
      <c r="E512" s="168"/>
      <c r="F512" s="168"/>
      <c r="G512" s="168"/>
      <c r="H512" s="168"/>
      <c r="I512" s="190"/>
      <c r="J512" s="190"/>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row>
    <row r="513" spans="1:42" ht="25.5" customHeight="1">
      <c r="A513" s="168"/>
      <c r="B513" s="168"/>
      <c r="C513" s="168"/>
      <c r="D513" s="168"/>
      <c r="E513" s="168"/>
      <c r="F513" s="168"/>
      <c r="G513" s="168"/>
      <c r="H513" s="168"/>
      <c r="I513" s="190"/>
      <c r="J513" s="190"/>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row>
    <row r="514" spans="1:42" ht="25.5" customHeight="1">
      <c r="A514" s="168"/>
      <c r="B514" s="168"/>
      <c r="C514" s="168"/>
      <c r="D514" s="168"/>
      <c r="E514" s="168"/>
      <c r="F514" s="168"/>
      <c r="G514" s="168"/>
      <c r="H514" s="168"/>
      <c r="I514" s="190"/>
      <c r="J514" s="190"/>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row>
    <row r="515" spans="1:42" ht="25.5" customHeight="1">
      <c r="A515" s="168"/>
      <c r="B515" s="168"/>
      <c r="C515" s="168"/>
      <c r="D515" s="168"/>
      <c r="E515" s="168"/>
      <c r="F515" s="168"/>
      <c r="G515" s="168"/>
      <c r="H515" s="168"/>
      <c r="I515" s="190"/>
      <c r="J515" s="190"/>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row>
    <row r="516" spans="1:42" ht="25.5" customHeight="1">
      <c r="A516" s="168"/>
      <c r="B516" s="168"/>
      <c r="C516" s="168"/>
      <c r="D516" s="168"/>
      <c r="E516" s="168"/>
      <c r="F516" s="168"/>
      <c r="G516" s="168"/>
      <c r="H516" s="168"/>
      <c r="I516" s="190"/>
      <c r="J516" s="190"/>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row>
    <row r="517" spans="1:42" ht="25.5" customHeight="1">
      <c r="A517" s="168"/>
      <c r="B517" s="168"/>
      <c r="C517" s="168"/>
      <c r="D517" s="168"/>
      <c r="E517" s="168"/>
      <c r="F517" s="168"/>
      <c r="G517" s="168"/>
      <c r="H517" s="168"/>
      <c r="I517" s="190"/>
      <c r="J517" s="190"/>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row>
    <row r="518" spans="1:42" ht="25.5" customHeight="1">
      <c r="A518" s="168"/>
      <c r="B518" s="168"/>
      <c r="C518" s="168"/>
      <c r="D518" s="168"/>
      <c r="E518" s="168"/>
      <c r="F518" s="168"/>
      <c r="G518" s="168"/>
      <c r="H518" s="168"/>
      <c r="I518" s="190"/>
      <c r="J518" s="190"/>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row>
    <row r="519" spans="1:42" ht="25.5" customHeight="1">
      <c r="A519" s="168"/>
      <c r="B519" s="168"/>
      <c r="C519" s="168"/>
      <c r="D519" s="168"/>
      <c r="E519" s="168"/>
      <c r="F519" s="168"/>
      <c r="G519" s="168"/>
      <c r="H519" s="168"/>
      <c r="I519" s="190"/>
      <c r="J519" s="190"/>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row>
    <row r="520" spans="1:42" ht="25.5" customHeight="1">
      <c r="A520" s="168"/>
      <c r="B520" s="168"/>
      <c r="C520" s="168"/>
      <c r="D520" s="168"/>
      <c r="E520" s="168"/>
      <c r="F520" s="168"/>
      <c r="G520" s="168"/>
      <c r="H520" s="168"/>
      <c r="I520" s="190"/>
      <c r="J520" s="190"/>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row>
    <row r="521" spans="1:42" ht="25.5" customHeight="1">
      <c r="A521" s="168"/>
      <c r="B521" s="168"/>
      <c r="C521" s="168"/>
      <c r="D521" s="168"/>
      <c r="E521" s="168"/>
      <c r="F521" s="168"/>
      <c r="G521" s="168"/>
      <c r="H521" s="168"/>
      <c r="I521" s="190"/>
      <c r="J521" s="190"/>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row>
    <row r="522" spans="1:42" ht="25.5" customHeight="1">
      <c r="A522" s="168"/>
      <c r="B522" s="168"/>
      <c r="C522" s="168"/>
      <c r="D522" s="168"/>
      <c r="E522" s="168"/>
      <c r="F522" s="168"/>
      <c r="G522" s="168"/>
      <c r="H522" s="168"/>
      <c r="I522" s="190"/>
      <c r="J522" s="190"/>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row>
    <row r="523" spans="1:42" ht="25.5" customHeight="1">
      <c r="A523" s="168"/>
      <c r="B523" s="168"/>
      <c r="C523" s="168"/>
      <c r="D523" s="168"/>
      <c r="E523" s="168"/>
      <c r="F523" s="168"/>
      <c r="G523" s="168"/>
      <c r="H523" s="168"/>
      <c r="I523" s="190"/>
      <c r="J523" s="190"/>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row>
    <row r="524" spans="1:42" ht="25.5" customHeight="1">
      <c r="A524" s="168"/>
      <c r="B524" s="168"/>
      <c r="C524" s="168"/>
      <c r="D524" s="168"/>
      <c r="E524" s="168"/>
      <c r="F524" s="168"/>
      <c r="G524" s="168"/>
      <c r="H524" s="168"/>
      <c r="I524" s="190"/>
      <c r="J524" s="190"/>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row>
    <row r="525" spans="1:42" ht="25.5" customHeight="1">
      <c r="A525" s="168"/>
      <c r="B525" s="168"/>
      <c r="C525" s="168"/>
      <c r="D525" s="168"/>
      <c r="E525" s="168"/>
      <c r="F525" s="168"/>
      <c r="G525" s="168"/>
      <c r="H525" s="168"/>
      <c r="I525" s="190"/>
      <c r="J525" s="190"/>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row>
    <row r="526" spans="1:42" ht="25.5" customHeight="1">
      <c r="A526" s="168"/>
      <c r="B526" s="168"/>
      <c r="C526" s="168"/>
      <c r="D526" s="168"/>
      <c r="E526" s="168"/>
      <c r="F526" s="168"/>
      <c r="G526" s="168"/>
      <c r="H526" s="168"/>
      <c r="I526" s="190"/>
      <c r="J526" s="190"/>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row>
    <row r="527" spans="1:42" ht="25.5" customHeight="1">
      <c r="A527" s="168"/>
      <c r="B527" s="168"/>
      <c r="C527" s="168"/>
      <c r="D527" s="168"/>
      <c r="E527" s="168"/>
      <c r="F527" s="168"/>
      <c r="G527" s="168"/>
      <c r="H527" s="168"/>
      <c r="I527" s="190"/>
      <c r="J527" s="190"/>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row>
    <row r="528" spans="1:42" ht="25.5" customHeight="1">
      <c r="A528" s="168"/>
      <c r="B528" s="168"/>
      <c r="C528" s="168"/>
      <c r="D528" s="168"/>
      <c r="E528" s="168"/>
      <c r="F528" s="168"/>
      <c r="G528" s="168"/>
      <c r="H528" s="168"/>
      <c r="I528" s="190"/>
      <c r="J528" s="190"/>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row>
    <row r="529" spans="1:42" ht="25.5" customHeight="1">
      <c r="A529" s="168"/>
      <c r="B529" s="168"/>
      <c r="C529" s="168"/>
      <c r="D529" s="168"/>
      <c r="E529" s="168"/>
      <c r="F529" s="168"/>
      <c r="G529" s="168"/>
      <c r="H529" s="168"/>
      <c r="I529" s="190"/>
      <c r="J529" s="190"/>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row>
    <row r="530" spans="1:42" ht="25.5" customHeight="1">
      <c r="A530" s="168"/>
      <c r="B530" s="168"/>
      <c r="C530" s="168"/>
      <c r="D530" s="168"/>
      <c r="E530" s="168"/>
      <c r="F530" s="168"/>
      <c r="G530" s="168"/>
      <c r="H530" s="168"/>
      <c r="I530" s="190"/>
      <c r="J530" s="190"/>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row>
    <row r="531" spans="1:42" ht="25.5" customHeight="1">
      <c r="A531" s="168"/>
      <c r="B531" s="168"/>
      <c r="C531" s="168"/>
      <c r="D531" s="168"/>
      <c r="E531" s="168"/>
      <c r="F531" s="168"/>
      <c r="G531" s="168"/>
      <c r="H531" s="168"/>
      <c r="I531" s="190"/>
      <c r="J531" s="190"/>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row>
    <row r="532" spans="1:42" ht="25.5" customHeight="1">
      <c r="A532" s="168"/>
      <c r="B532" s="168"/>
      <c r="C532" s="168"/>
      <c r="D532" s="168"/>
      <c r="E532" s="168"/>
      <c r="F532" s="168"/>
      <c r="G532" s="168"/>
      <c r="H532" s="168"/>
      <c r="I532" s="190"/>
      <c r="J532" s="190"/>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row>
    <row r="533" spans="1:42" ht="25.5" customHeight="1">
      <c r="A533" s="168"/>
      <c r="B533" s="168"/>
      <c r="C533" s="168"/>
      <c r="D533" s="168"/>
      <c r="E533" s="168"/>
      <c r="F533" s="168"/>
      <c r="G533" s="168"/>
      <c r="H533" s="168"/>
      <c r="I533" s="190"/>
      <c r="J533" s="190"/>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row>
    <row r="534" spans="1:42" ht="25.5" customHeight="1">
      <c r="A534" s="168"/>
      <c r="B534" s="168"/>
      <c r="C534" s="168"/>
      <c r="D534" s="168"/>
      <c r="E534" s="168"/>
      <c r="F534" s="168"/>
      <c r="G534" s="168"/>
      <c r="H534" s="168"/>
      <c r="I534" s="190"/>
      <c r="J534" s="190"/>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row>
    <row r="535" spans="1:42" ht="25.5" customHeight="1">
      <c r="A535" s="168"/>
      <c r="B535" s="168"/>
      <c r="C535" s="168"/>
      <c r="D535" s="168"/>
      <c r="E535" s="168"/>
      <c r="F535" s="168"/>
      <c r="G535" s="168"/>
      <c r="H535" s="168"/>
      <c r="I535" s="190"/>
      <c r="J535" s="190"/>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row>
    <row r="536" spans="1:42" ht="25.5" customHeight="1">
      <c r="A536" s="168"/>
      <c r="B536" s="168"/>
      <c r="C536" s="168"/>
      <c r="D536" s="168"/>
      <c r="E536" s="168"/>
      <c r="F536" s="168"/>
      <c r="G536" s="168"/>
      <c r="H536" s="168"/>
      <c r="I536" s="190"/>
      <c r="J536" s="190"/>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row>
    <row r="537" spans="1:42" ht="25.5" customHeight="1">
      <c r="A537" s="168"/>
      <c r="B537" s="168"/>
      <c r="C537" s="168"/>
      <c r="D537" s="168"/>
      <c r="E537" s="168"/>
      <c r="F537" s="168"/>
      <c r="G537" s="168"/>
      <c r="H537" s="168"/>
      <c r="I537" s="190"/>
      <c r="J537" s="190"/>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row>
    <row r="538" spans="1:42" ht="25.5" customHeight="1">
      <c r="A538" s="168"/>
      <c r="B538" s="168"/>
      <c r="C538" s="168"/>
      <c r="D538" s="168"/>
      <c r="E538" s="168"/>
      <c r="F538" s="168"/>
      <c r="G538" s="168"/>
      <c r="H538" s="168"/>
      <c r="I538" s="190"/>
      <c r="J538" s="190"/>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row>
    <row r="539" spans="1:42" ht="25.5" customHeight="1">
      <c r="A539" s="168"/>
      <c r="B539" s="168"/>
      <c r="C539" s="168"/>
      <c r="D539" s="168"/>
      <c r="E539" s="168"/>
      <c r="F539" s="168"/>
      <c r="G539" s="168"/>
      <c r="H539" s="168"/>
      <c r="I539" s="190"/>
      <c r="J539" s="190"/>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row>
    <row r="540" spans="1:42" ht="25.5" customHeight="1">
      <c r="A540" s="168"/>
      <c r="B540" s="168"/>
      <c r="C540" s="168"/>
      <c r="D540" s="168"/>
      <c r="E540" s="168"/>
      <c r="F540" s="168"/>
      <c r="G540" s="168"/>
      <c r="H540" s="168"/>
      <c r="I540" s="190"/>
      <c r="J540" s="190"/>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row>
    <row r="541" spans="1:42" ht="25.5" customHeight="1">
      <c r="A541" s="168"/>
      <c r="B541" s="168"/>
      <c r="C541" s="168"/>
      <c r="D541" s="168"/>
      <c r="E541" s="168"/>
      <c r="F541" s="168"/>
      <c r="G541" s="168"/>
      <c r="H541" s="168"/>
      <c r="I541" s="190"/>
      <c r="J541" s="190"/>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row>
    <row r="542" spans="1:42" ht="25.5" customHeight="1">
      <c r="A542" s="168"/>
      <c r="B542" s="168"/>
      <c r="C542" s="168"/>
      <c r="D542" s="168"/>
      <c r="E542" s="168"/>
      <c r="F542" s="168"/>
      <c r="G542" s="168"/>
      <c r="H542" s="168"/>
      <c r="I542" s="190"/>
      <c r="J542" s="190"/>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row>
    <row r="543" spans="1:42" ht="25.5" customHeight="1">
      <c r="A543" s="168"/>
      <c r="B543" s="168"/>
      <c r="C543" s="168"/>
      <c r="D543" s="168"/>
      <c r="E543" s="168"/>
      <c r="F543" s="168"/>
      <c r="G543" s="168"/>
      <c r="H543" s="168"/>
      <c r="I543" s="190"/>
      <c r="J543" s="190"/>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row>
    <row r="544" spans="1:42" ht="25.5" customHeight="1">
      <c r="A544" s="168"/>
      <c r="B544" s="168"/>
      <c r="C544" s="168"/>
      <c r="D544" s="168"/>
      <c r="E544" s="168"/>
      <c r="F544" s="168"/>
      <c r="G544" s="168"/>
      <c r="H544" s="168"/>
      <c r="I544" s="190"/>
      <c r="J544" s="190"/>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row>
    <row r="545" spans="1:42" ht="25.5" customHeight="1">
      <c r="A545" s="168"/>
      <c r="B545" s="168"/>
      <c r="C545" s="168"/>
      <c r="D545" s="168"/>
      <c r="E545" s="168"/>
      <c r="F545" s="168"/>
      <c r="G545" s="168"/>
      <c r="H545" s="168"/>
      <c r="I545" s="190"/>
      <c r="J545" s="190"/>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row>
    <row r="546" spans="1:42" ht="25.5" customHeight="1">
      <c r="A546" s="168"/>
      <c r="B546" s="168"/>
      <c r="C546" s="168"/>
      <c r="D546" s="168"/>
      <c r="E546" s="168"/>
      <c r="F546" s="168"/>
      <c r="G546" s="168"/>
      <c r="H546" s="168"/>
      <c r="I546" s="190"/>
      <c r="J546" s="190"/>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row>
    <row r="547" spans="1:42" ht="25.5" customHeight="1">
      <c r="A547" s="168"/>
      <c r="B547" s="168"/>
      <c r="C547" s="168"/>
      <c r="D547" s="168"/>
      <c r="E547" s="168"/>
      <c r="F547" s="168"/>
      <c r="G547" s="168"/>
      <c r="H547" s="168"/>
      <c r="I547" s="190"/>
      <c r="J547" s="190"/>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row>
    <row r="548" spans="1:42" ht="25.5" customHeight="1">
      <c r="A548" s="168"/>
      <c r="B548" s="168"/>
      <c r="C548" s="168"/>
      <c r="D548" s="168"/>
      <c r="E548" s="168"/>
      <c r="F548" s="168"/>
      <c r="G548" s="168"/>
      <c r="H548" s="168"/>
      <c r="I548" s="190"/>
      <c r="J548" s="190"/>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row>
    <row r="549" spans="1:42" ht="25.5" customHeight="1">
      <c r="A549" s="168"/>
      <c r="B549" s="168"/>
      <c r="C549" s="168"/>
      <c r="D549" s="168"/>
      <c r="E549" s="168"/>
      <c r="F549" s="168"/>
      <c r="G549" s="168"/>
      <c r="H549" s="168"/>
      <c r="I549" s="190"/>
      <c r="J549" s="190"/>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row>
    <row r="550" spans="1:42" ht="25.5" customHeight="1">
      <c r="A550" s="168"/>
      <c r="B550" s="168"/>
      <c r="C550" s="168"/>
      <c r="D550" s="168"/>
      <c r="E550" s="168"/>
      <c r="F550" s="168"/>
      <c r="G550" s="168"/>
      <c r="H550" s="168"/>
      <c r="I550" s="190"/>
      <c r="J550" s="190"/>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row>
    <row r="551" spans="1:42" ht="25.5" customHeight="1">
      <c r="A551" s="168"/>
      <c r="B551" s="168"/>
      <c r="C551" s="168"/>
      <c r="D551" s="168"/>
      <c r="E551" s="168"/>
      <c r="F551" s="168"/>
      <c r="G551" s="168"/>
      <c r="H551" s="168"/>
      <c r="I551" s="190"/>
      <c r="J551" s="190"/>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row>
    <row r="552" spans="1:42" ht="25.5" customHeight="1">
      <c r="A552" s="168"/>
      <c r="B552" s="168"/>
      <c r="C552" s="168"/>
      <c r="D552" s="168"/>
      <c r="E552" s="168"/>
      <c r="F552" s="168"/>
      <c r="G552" s="168"/>
      <c r="H552" s="168"/>
      <c r="I552" s="190"/>
      <c r="J552" s="190"/>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row>
    <row r="553" spans="1:42" ht="25.5" customHeight="1">
      <c r="A553" s="168"/>
      <c r="B553" s="168"/>
      <c r="C553" s="168"/>
      <c r="D553" s="168"/>
      <c r="E553" s="168"/>
      <c r="F553" s="168"/>
      <c r="G553" s="168"/>
      <c r="H553" s="168"/>
      <c r="I553" s="190"/>
      <c r="J553" s="190"/>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row>
    <row r="554" spans="1:42" ht="25.5" customHeight="1">
      <c r="A554" s="168"/>
      <c r="B554" s="168"/>
      <c r="C554" s="168"/>
      <c r="D554" s="168"/>
      <c r="E554" s="168"/>
      <c r="F554" s="168"/>
      <c r="G554" s="168"/>
      <c r="H554" s="168"/>
      <c r="I554" s="190"/>
      <c r="J554" s="190"/>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row>
    <row r="555" spans="1:42" ht="25.5" customHeight="1">
      <c r="A555" s="168"/>
      <c r="B555" s="168"/>
      <c r="C555" s="168"/>
      <c r="D555" s="168"/>
      <c r="E555" s="168"/>
      <c r="F555" s="168"/>
      <c r="G555" s="168"/>
      <c r="H555" s="168"/>
      <c r="I555" s="190"/>
      <c r="J555" s="190"/>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row>
    <row r="556" spans="1:42" ht="25.5" customHeight="1">
      <c r="A556" s="168"/>
      <c r="B556" s="168"/>
      <c r="C556" s="168"/>
      <c r="D556" s="168"/>
      <c r="E556" s="168"/>
      <c r="F556" s="168"/>
      <c r="G556" s="168"/>
      <c r="H556" s="168"/>
      <c r="I556" s="190"/>
      <c r="J556" s="190"/>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row>
    <row r="557" spans="1:42" ht="25.5" customHeight="1">
      <c r="A557" s="168"/>
      <c r="B557" s="168"/>
      <c r="C557" s="168"/>
      <c r="D557" s="168"/>
      <c r="E557" s="168"/>
      <c r="F557" s="168"/>
      <c r="G557" s="168"/>
      <c r="H557" s="168"/>
      <c r="I557" s="190"/>
      <c r="J557" s="190"/>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row>
    <row r="558" spans="1:42" ht="25.5" customHeight="1">
      <c r="A558" s="168"/>
      <c r="B558" s="168"/>
      <c r="C558" s="168"/>
      <c r="D558" s="168"/>
      <c r="E558" s="168"/>
      <c r="F558" s="168"/>
      <c r="G558" s="168"/>
      <c r="H558" s="168"/>
      <c r="I558" s="190"/>
      <c r="J558" s="190"/>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row>
    <row r="559" spans="1:42" ht="25.5" customHeight="1">
      <c r="A559" s="168"/>
      <c r="B559" s="168"/>
      <c r="C559" s="168"/>
      <c r="D559" s="168"/>
      <c r="E559" s="168"/>
      <c r="F559" s="168"/>
      <c r="G559" s="168"/>
      <c r="H559" s="168"/>
      <c r="I559" s="190"/>
      <c r="J559" s="190"/>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row>
    <row r="560" spans="1:42" ht="25.5" customHeight="1">
      <c r="A560" s="168"/>
      <c r="B560" s="168"/>
      <c r="C560" s="168"/>
      <c r="D560" s="168"/>
      <c r="E560" s="168"/>
      <c r="F560" s="168"/>
      <c r="G560" s="168"/>
      <c r="H560" s="168"/>
      <c r="I560" s="190"/>
      <c r="J560" s="190"/>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row>
    <row r="561" spans="1:42" ht="25.5" customHeight="1">
      <c r="A561" s="168"/>
      <c r="B561" s="168"/>
      <c r="C561" s="168"/>
      <c r="D561" s="168"/>
      <c r="E561" s="168"/>
      <c r="F561" s="168"/>
      <c r="G561" s="168"/>
      <c r="H561" s="168"/>
      <c r="I561" s="190"/>
      <c r="J561" s="190"/>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row>
    <row r="562" spans="1:42" ht="25.5" customHeight="1">
      <c r="A562" s="168"/>
      <c r="B562" s="168"/>
      <c r="C562" s="168"/>
      <c r="D562" s="168"/>
      <c r="E562" s="168"/>
      <c r="F562" s="168"/>
      <c r="G562" s="168"/>
      <c r="H562" s="168"/>
      <c r="I562" s="190"/>
      <c r="J562" s="190"/>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row>
    <row r="563" spans="1:42" ht="25.5" customHeight="1">
      <c r="A563" s="168"/>
      <c r="B563" s="168"/>
      <c r="C563" s="168"/>
      <c r="D563" s="168"/>
      <c r="E563" s="168"/>
      <c r="F563" s="168"/>
      <c r="G563" s="168"/>
      <c r="H563" s="168"/>
      <c r="I563" s="190"/>
      <c r="J563" s="190"/>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row>
    <row r="564" spans="1:42" ht="25.5" customHeight="1">
      <c r="A564" s="168"/>
      <c r="B564" s="168"/>
      <c r="C564" s="168"/>
      <c r="D564" s="168"/>
      <c r="E564" s="168"/>
      <c r="F564" s="168"/>
      <c r="G564" s="168"/>
      <c r="H564" s="168"/>
      <c r="I564" s="190"/>
      <c r="J564" s="190"/>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row>
    <row r="565" spans="1:42" ht="25.5" customHeight="1">
      <c r="A565" s="168"/>
      <c r="B565" s="168"/>
      <c r="C565" s="168"/>
      <c r="D565" s="168"/>
      <c r="E565" s="168"/>
      <c r="F565" s="168"/>
      <c r="G565" s="168"/>
      <c r="H565" s="168"/>
      <c r="I565" s="190"/>
      <c r="J565" s="190"/>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row>
    <row r="566" spans="1:42" ht="25.5" customHeight="1">
      <c r="A566" s="168"/>
      <c r="B566" s="168"/>
      <c r="C566" s="168"/>
      <c r="D566" s="168"/>
      <c r="E566" s="168"/>
      <c r="F566" s="168"/>
      <c r="G566" s="168"/>
      <c r="H566" s="168"/>
      <c r="I566" s="190"/>
      <c r="J566" s="190"/>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row>
    <row r="567" spans="1:42" ht="25.5" customHeight="1">
      <c r="A567" s="168"/>
      <c r="B567" s="168"/>
      <c r="C567" s="168"/>
      <c r="D567" s="168"/>
      <c r="E567" s="168"/>
      <c r="F567" s="168"/>
      <c r="G567" s="168"/>
      <c r="H567" s="168"/>
      <c r="I567" s="190"/>
      <c r="J567" s="190"/>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row>
    <row r="568" spans="1:42" ht="25.5" customHeight="1">
      <c r="A568" s="168"/>
      <c r="B568" s="168"/>
      <c r="C568" s="168"/>
      <c r="D568" s="168"/>
      <c r="E568" s="168"/>
      <c r="F568" s="168"/>
      <c r="G568" s="168"/>
      <c r="H568" s="168"/>
      <c r="I568" s="190"/>
      <c r="J568" s="190"/>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row>
    <row r="569" spans="1:42" ht="25.5" customHeight="1">
      <c r="A569" s="168"/>
      <c r="B569" s="168"/>
      <c r="C569" s="168"/>
      <c r="D569" s="168"/>
      <c r="E569" s="168"/>
      <c r="F569" s="168"/>
      <c r="G569" s="168"/>
      <c r="H569" s="168"/>
      <c r="I569" s="190"/>
      <c r="J569" s="190"/>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row>
    <row r="570" spans="1:42" ht="25.5" customHeight="1">
      <c r="A570" s="168"/>
      <c r="B570" s="168"/>
      <c r="C570" s="168"/>
      <c r="D570" s="168"/>
      <c r="E570" s="168"/>
      <c r="F570" s="168"/>
      <c r="G570" s="168"/>
      <c r="H570" s="168"/>
      <c r="I570" s="190"/>
      <c r="J570" s="190"/>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row>
    <row r="571" spans="1:42" ht="25.5" customHeight="1">
      <c r="A571" s="168"/>
      <c r="B571" s="168"/>
      <c r="C571" s="168"/>
      <c r="D571" s="168"/>
      <c r="E571" s="168"/>
      <c r="F571" s="168"/>
      <c r="G571" s="168"/>
      <c r="H571" s="168"/>
      <c r="I571" s="190"/>
      <c r="J571" s="190"/>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row>
    <row r="572" spans="1:42" ht="25.5" customHeight="1">
      <c r="A572" s="168"/>
      <c r="B572" s="168"/>
      <c r="C572" s="168"/>
      <c r="D572" s="168"/>
      <c r="E572" s="168"/>
      <c r="F572" s="168"/>
      <c r="G572" s="168"/>
      <c r="H572" s="168"/>
      <c r="I572" s="190"/>
      <c r="J572" s="190"/>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row>
    <row r="573" spans="1:42" ht="25.5" customHeight="1">
      <c r="A573" s="168"/>
      <c r="B573" s="168"/>
      <c r="C573" s="168"/>
      <c r="D573" s="168"/>
      <c r="E573" s="168"/>
      <c r="F573" s="168"/>
      <c r="G573" s="168"/>
      <c r="H573" s="168"/>
      <c r="I573" s="190"/>
      <c r="J573" s="190"/>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row>
    <row r="574" spans="1:42" ht="25.5" customHeight="1">
      <c r="A574" s="168"/>
      <c r="B574" s="168"/>
      <c r="C574" s="168"/>
      <c r="D574" s="168"/>
      <c r="E574" s="168"/>
      <c r="F574" s="168"/>
      <c r="G574" s="168"/>
      <c r="H574" s="168"/>
      <c r="I574" s="190"/>
      <c r="J574" s="190"/>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row>
    <row r="575" spans="1:42" ht="25.5" customHeight="1">
      <c r="A575" s="168"/>
      <c r="B575" s="168"/>
      <c r="C575" s="168"/>
      <c r="D575" s="168"/>
      <c r="E575" s="168"/>
      <c r="F575" s="168"/>
      <c r="G575" s="168"/>
      <c r="H575" s="168"/>
      <c r="I575" s="190"/>
      <c r="J575" s="190"/>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row>
    <row r="576" spans="1:42" ht="25.5" customHeight="1">
      <c r="A576" s="168"/>
      <c r="B576" s="168"/>
      <c r="C576" s="168"/>
      <c r="D576" s="168"/>
      <c r="E576" s="168"/>
      <c r="F576" s="168"/>
      <c r="G576" s="168"/>
      <c r="H576" s="168"/>
      <c r="I576" s="190"/>
      <c r="J576" s="190"/>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row>
    <row r="577" spans="1:42" ht="25.5" customHeight="1">
      <c r="A577" s="168"/>
      <c r="B577" s="168"/>
      <c r="C577" s="168"/>
      <c r="D577" s="168"/>
      <c r="E577" s="168"/>
      <c r="F577" s="168"/>
      <c r="G577" s="168"/>
      <c r="H577" s="168"/>
      <c r="I577" s="190"/>
      <c r="J577" s="190"/>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row>
    <row r="578" spans="1:42" ht="25.5" customHeight="1">
      <c r="A578" s="168"/>
      <c r="B578" s="168"/>
      <c r="C578" s="168"/>
      <c r="D578" s="168"/>
      <c r="E578" s="168"/>
      <c r="F578" s="168"/>
      <c r="G578" s="168"/>
      <c r="H578" s="168"/>
      <c r="I578" s="190"/>
      <c r="J578" s="190"/>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row>
    <row r="579" spans="1:42" ht="25.5" customHeight="1">
      <c r="A579" s="168"/>
      <c r="B579" s="168"/>
      <c r="C579" s="168"/>
      <c r="D579" s="168"/>
      <c r="E579" s="168"/>
      <c r="F579" s="168"/>
      <c r="G579" s="168"/>
      <c r="H579" s="168"/>
      <c r="I579" s="190"/>
      <c r="J579" s="190"/>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row>
    <row r="580" spans="1:42" ht="25.5" customHeight="1">
      <c r="A580" s="168"/>
      <c r="B580" s="168"/>
      <c r="C580" s="168"/>
      <c r="D580" s="168"/>
      <c r="E580" s="168"/>
      <c r="F580" s="168"/>
      <c r="G580" s="168"/>
      <c r="H580" s="168"/>
      <c r="I580" s="190"/>
      <c r="J580" s="190"/>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row>
    <row r="581" spans="1:42" ht="25.5" customHeight="1">
      <c r="A581" s="168"/>
      <c r="B581" s="168"/>
      <c r="C581" s="168"/>
      <c r="D581" s="168"/>
      <c r="E581" s="168"/>
      <c r="F581" s="168"/>
      <c r="G581" s="168"/>
      <c r="H581" s="168"/>
      <c r="I581" s="190"/>
      <c r="J581" s="190"/>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row>
    <row r="582" spans="1:42" ht="25.5" customHeight="1">
      <c r="A582" s="168"/>
      <c r="B582" s="168"/>
      <c r="C582" s="168"/>
      <c r="D582" s="168"/>
      <c r="E582" s="168"/>
      <c r="F582" s="168"/>
      <c r="G582" s="168"/>
      <c r="H582" s="168"/>
      <c r="I582" s="190"/>
      <c r="J582" s="190"/>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row>
    <row r="583" spans="1:42" ht="25.5" customHeight="1">
      <c r="A583" s="168"/>
      <c r="B583" s="168"/>
      <c r="C583" s="168"/>
      <c r="D583" s="168"/>
      <c r="E583" s="168"/>
      <c r="F583" s="168"/>
      <c r="G583" s="168"/>
      <c r="H583" s="168"/>
      <c r="I583" s="190"/>
      <c r="J583" s="190"/>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row>
    <row r="584" spans="1:42" ht="25.5" customHeight="1">
      <c r="A584" s="168"/>
      <c r="B584" s="168"/>
      <c r="C584" s="168"/>
      <c r="D584" s="168"/>
      <c r="E584" s="168"/>
      <c r="F584" s="168"/>
      <c r="G584" s="168"/>
      <c r="H584" s="168"/>
      <c r="I584" s="190"/>
      <c r="J584" s="190"/>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row>
    <row r="585" spans="1:42" ht="25.5" customHeight="1">
      <c r="A585" s="168"/>
      <c r="B585" s="168"/>
      <c r="C585" s="168"/>
      <c r="D585" s="168"/>
      <c r="E585" s="168"/>
      <c r="F585" s="168"/>
      <c r="G585" s="168"/>
      <c r="H585" s="168"/>
      <c r="I585" s="190"/>
      <c r="J585" s="190"/>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row>
    <row r="586" spans="1:42" ht="25.5" customHeight="1">
      <c r="A586" s="168"/>
      <c r="B586" s="168"/>
      <c r="C586" s="168"/>
      <c r="D586" s="168"/>
      <c r="E586" s="168"/>
      <c r="F586" s="168"/>
      <c r="G586" s="168"/>
      <c r="H586" s="168"/>
      <c r="I586" s="190"/>
      <c r="J586" s="190"/>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row>
    <row r="587" spans="1:42" ht="25.5" customHeight="1">
      <c r="A587" s="168"/>
      <c r="B587" s="168"/>
      <c r="C587" s="168"/>
      <c r="D587" s="168"/>
      <c r="E587" s="168"/>
      <c r="F587" s="168"/>
      <c r="G587" s="168"/>
      <c r="H587" s="168"/>
      <c r="I587" s="190"/>
      <c r="J587" s="190"/>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row>
    <row r="588" spans="1:42" ht="25.5" customHeight="1">
      <c r="A588" s="168"/>
      <c r="B588" s="168"/>
      <c r="C588" s="168"/>
      <c r="D588" s="168"/>
      <c r="E588" s="168"/>
      <c r="F588" s="168"/>
      <c r="G588" s="168"/>
      <c r="H588" s="168"/>
      <c r="I588" s="190"/>
      <c r="J588" s="190"/>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row>
    <row r="589" spans="1:42" ht="25.5" customHeight="1">
      <c r="A589" s="168"/>
      <c r="B589" s="168"/>
      <c r="C589" s="168"/>
      <c r="D589" s="168"/>
      <c r="E589" s="168"/>
      <c r="F589" s="168"/>
      <c r="G589" s="168"/>
      <c r="H589" s="168"/>
      <c r="I589" s="190"/>
      <c r="J589" s="190"/>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row>
    <row r="590" spans="1:42" ht="25.5" customHeight="1">
      <c r="A590" s="168"/>
      <c r="B590" s="168"/>
      <c r="C590" s="168"/>
      <c r="D590" s="168"/>
      <c r="E590" s="168"/>
      <c r="F590" s="168"/>
      <c r="G590" s="168"/>
      <c r="H590" s="168"/>
      <c r="I590" s="190"/>
      <c r="J590" s="190"/>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row>
    <row r="591" spans="1:42" ht="25.5" customHeight="1">
      <c r="A591" s="168"/>
      <c r="B591" s="168"/>
      <c r="C591" s="168"/>
      <c r="D591" s="168"/>
      <c r="E591" s="168"/>
      <c r="F591" s="168"/>
      <c r="G591" s="168"/>
      <c r="H591" s="168"/>
      <c r="I591" s="190"/>
      <c r="J591" s="190"/>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row>
    <row r="592" spans="1:42" ht="25.5" customHeight="1">
      <c r="A592" s="168"/>
      <c r="B592" s="168"/>
      <c r="C592" s="168"/>
      <c r="D592" s="168"/>
      <c r="E592" s="168"/>
      <c r="F592" s="168"/>
      <c r="G592" s="168"/>
      <c r="H592" s="168"/>
      <c r="I592" s="190"/>
      <c r="J592" s="190"/>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row>
    <row r="593" spans="1:42" ht="25.5" customHeight="1">
      <c r="A593" s="168"/>
      <c r="B593" s="168"/>
      <c r="C593" s="168"/>
      <c r="D593" s="168"/>
      <c r="E593" s="168"/>
      <c r="F593" s="168"/>
      <c r="G593" s="168"/>
      <c r="H593" s="168"/>
      <c r="I593" s="190"/>
      <c r="J593" s="190"/>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row>
    <row r="594" spans="1:42" ht="25.5" customHeight="1">
      <c r="A594" s="168"/>
      <c r="B594" s="168"/>
      <c r="C594" s="168"/>
      <c r="D594" s="168"/>
      <c r="E594" s="168"/>
      <c r="F594" s="168"/>
      <c r="G594" s="168"/>
      <c r="H594" s="168"/>
      <c r="I594" s="190"/>
      <c r="J594" s="190"/>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row>
    <row r="595" spans="1:42" ht="25.5" customHeight="1">
      <c r="A595" s="168"/>
      <c r="B595" s="168"/>
      <c r="C595" s="168"/>
      <c r="D595" s="168"/>
      <c r="E595" s="168"/>
      <c r="F595" s="168"/>
      <c r="G595" s="168"/>
      <c r="H595" s="168"/>
      <c r="I595" s="190"/>
      <c r="J595" s="190"/>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row>
    <row r="596" spans="1:42" ht="25.5" customHeight="1">
      <c r="A596" s="168"/>
      <c r="B596" s="168"/>
      <c r="C596" s="168"/>
      <c r="D596" s="168"/>
      <c r="E596" s="168"/>
      <c r="F596" s="168"/>
      <c r="G596" s="168"/>
      <c r="H596" s="168"/>
      <c r="I596" s="190"/>
      <c r="J596" s="190"/>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row>
    <row r="597" spans="1:42" ht="25.5" customHeight="1">
      <c r="A597" s="168"/>
      <c r="B597" s="168"/>
      <c r="C597" s="168"/>
      <c r="D597" s="168"/>
      <c r="E597" s="168"/>
      <c r="F597" s="168"/>
      <c r="G597" s="168"/>
      <c r="H597" s="168"/>
      <c r="I597" s="190"/>
      <c r="J597" s="190"/>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row>
    <row r="598" spans="1:42" ht="25.5" customHeight="1">
      <c r="A598" s="168"/>
      <c r="B598" s="168"/>
      <c r="C598" s="168"/>
      <c r="D598" s="168"/>
      <c r="E598" s="168"/>
      <c r="F598" s="168"/>
      <c r="G598" s="168"/>
      <c r="H598" s="168"/>
      <c r="I598" s="190"/>
      <c r="J598" s="190"/>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row>
    <row r="599" spans="1:42" ht="25.5" customHeight="1">
      <c r="A599" s="168"/>
      <c r="B599" s="168"/>
      <c r="C599" s="168"/>
      <c r="D599" s="168"/>
      <c r="E599" s="168"/>
      <c r="F599" s="168"/>
      <c r="G599" s="168"/>
      <c r="H599" s="168"/>
      <c r="I599" s="190"/>
      <c r="J599" s="190"/>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row>
    <row r="600" spans="1:42" ht="25.5" customHeight="1">
      <c r="A600" s="168"/>
      <c r="B600" s="168"/>
      <c r="C600" s="168"/>
      <c r="D600" s="168"/>
      <c r="E600" s="168"/>
      <c r="F600" s="168"/>
      <c r="G600" s="168"/>
      <c r="H600" s="168"/>
      <c r="I600" s="190"/>
      <c r="J600" s="190"/>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row>
    <row r="601" spans="1:42" ht="25.5" customHeight="1">
      <c r="A601" s="168"/>
      <c r="B601" s="168"/>
      <c r="C601" s="168"/>
      <c r="D601" s="168"/>
      <c r="E601" s="168"/>
      <c r="F601" s="168"/>
      <c r="G601" s="168"/>
      <c r="H601" s="168"/>
      <c r="I601" s="190"/>
      <c r="J601" s="190"/>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row>
    <row r="602" spans="1:42" ht="25.5" customHeight="1">
      <c r="A602" s="168"/>
      <c r="B602" s="168"/>
      <c r="C602" s="168"/>
      <c r="D602" s="168"/>
      <c r="E602" s="168"/>
      <c r="F602" s="168"/>
      <c r="G602" s="168"/>
      <c r="H602" s="168"/>
      <c r="I602" s="190"/>
      <c r="J602" s="190"/>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row>
    <row r="603" spans="1:42" ht="25.5" customHeight="1">
      <c r="A603" s="168"/>
      <c r="B603" s="168"/>
      <c r="C603" s="168"/>
      <c r="D603" s="168"/>
      <c r="E603" s="168"/>
      <c r="F603" s="168"/>
      <c r="G603" s="168"/>
      <c r="H603" s="168"/>
      <c r="I603" s="190"/>
      <c r="J603" s="190"/>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row>
    <row r="604" spans="1:42" ht="25.5" customHeight="1">
      <c r="A604" s="168"/>
      <c r="B604" s="168"/>
      <c r="C604" s="168"/>
      <c r="D604" s="168"/>
      <c r="E604" s="168"/>
      <c r="F604" s="168"/>
      <c r="G604" s="168"/>
      <c r="H604" s="168"/>
      <c r="I604" s="190"/>
      <c r="J604" s="190"/>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row>
    <row r="605" spans="1:42" ht="25.5" customHeight="1">
      <c r="A605" s="168"/>
      <c r="B605" s="168"/>
      <c r="C605" s="168"/>
      <c r="D605" s="168"/>
      <c r="E605" s="168"/>
      <c r="F605" s="168"/>
      <c r="G605" s="168"/>
      <c r="H605" s="168"/>
      <c r="I605" s="190"/>
      <c r="J605" s="190"/>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row>
    <row r="606" spans="1:42" ht="25.5" customHeight="1">
      <c r="A606" s="168"/>
      <c r="B606" s="168"/>
      <c r="C606" s="168"/>
      <c r="D606" s="168"/>
      <c r="E606" s="168"/>
      <c r="F606" s="168"/>
      <c r="G606" s="168"/>
      <c r="H606" s="168"/>
      <c r="I606" s="190"/>
      <c r="J606" s="190"/>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row>
    <row r="607" spans="1:42" ht="25.5" customHeight="1">
      <c r="A607" s="168"/>
      <c r="B607" s="168"/>
      <c r="C607" s="168"/>
      <c r="D607" s="168"/>
      <c r="E607" s="168"/>
      <c r="F607" s="168"/>
      <c r="G607" s="168"/>
      <c r="H607" s="168"/>
      <c r="I607" s="190"/>
      <c r="J607" s="190"/>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row>
    <row r="608" spans="1:42" ht="25.5" customHeight="1">
      <c r="A608" s="168"/>
      <c r="B608" s="168"/>
      <c r="C608" s="168"/>
      <c r="D608" s="168"/>
      <c r="E608" s="168"/>
      <c r="F608" s="168"/>
      <c r="G608" s="168"/>
      <c r="H608" s="168"/>
      <c r="I608" s="190"/>
      <c r="J608" s="190"/>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row>
    <row r="609" spans="1:42" ht="25.5" customHeight="1">
      <c r="A609" s="168"/>
      <c r="B609" s="168"/>
      <c r="C609" s="168"/>
      <c r="D609" s="168"/>
      <c r="E609" s="168"/>
      <c r="F609" s="168"/>
      <c r="G609" s="168"/>
      <c r="H609" s="168"/>
      <c r="I609" s="190"/>
      <c r="J609" s="190"/>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row>
    <row r="610" spans="1:42" ht="25.5" customHeight="1">
      <c r="A610" s="168"/>
      <c r="B610" s="168"/>
      <c r="C610" s="168"/>
      <c r="D610" s="168"/>
      <c r="E610" s="168"/>
      <c r="F610" s="168"/>
      <c r="G610" s="168"/>
      <c r="H610" s="168"/>
      <c r="I610" s="190"/>
      <c r="J610" s="190"/>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row>
    <row r="611" spans="1:42" ht="25.5" customHeight="1">
      <c r="A611" s="168"/>
      <c r="B611" s="168"/>
      <c r="C611" s="168"/>
      <c r="D611" s="168"/>
      <c r="E611" s="168"/>
      <c r="F611" s="168"/>
      <c r="G611" s="168"/>
      <c r="H611" s="168"/>
      <c r="I611" s="190"/>
      <c r="J611" s="190"/>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row>
    <row r="612" spans="1:42" ht="25.5" customHeight="1">
      <c r="A612" s="168"/>
      <c r="B612" s="168"/>
      <c r="C612" s="168"/>
      <c r="D612" s="168"/>
      <c r="E612" s="168"/>
      <c r="F612" s="168"/>
      <c r="G612" s="168"/>
      <c r="H612" s="168"/>
      <c r="I612" s="190"/>
      <c r="J612" s="190"/>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row>
    <row r="613" spans="1:42" ht="25.5" customHeight="1">
      <c r="A613" s="168"/>
      <c r="B613" s="168"/>
      <c r="C613" s="168"/>
      <c r="D613" s="168"/>
      <c r="E613" s="168"/>
      <c r="F613" s="168"/>
      <c r="G613" s="168"/>
      <c r="H613" s="168"/>
      <c r="I613" s="190"/>
      <c r="J613" s="190"/>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row>
    <row r="614" spans="1:42" ht="25.5" customHeight="1">
      <c r="A614" s="168"/>
      <c r="B614" s="168"/>
      <c r="C614" s="168"/>
      <c r="D614" s="168"/>
      <c r="E614" s="168"/>
      <c r="F614" s="168"/>
      <c r="G614" s="168"/>
      <c r="H614" s="168"/>
      <c r="I614" s="190"/>
      <c r="J614" s="190"/>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row>
    <row r="615" spans="1:42" ht="25.5" customHeight="1">
      <c r="A615" s="168"/>
      <c r="B615" s="168"/>
      <c r="C615" s="168"/>
      <c r="D615" s="168"/>
      <c r="E615" s="168"/>
      <c r="F615" s="168"/>
      <c r="G615" s="168"/>
      <c r="H615" s="168"/>
      <c r="I615" s="190"/>
      <c r="J615" s="190"/>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row>
    <row r="616" spans="1:42" ht="25.5" customHeight="1">
      <c r="A616" s="168"/>
      <c r="B616" s="168"/>
      <c r="C616" s="168"/>
      <c r="D616" s="168"/>
      <c r="E616" s="168"/>
      <c r="F616" s="168"/>
      <c r="G616" s="168"/>
      <c r="H616" s="168"/>
      <c r="I616" s="190"/>
      <c r="J616" s="190"/>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row>
    <row r="617" spans="1:42" ht="25.5" customHeight="1">
      <c r="A617" s="168"/>
      <c r="B617" s="168"/>
      <c r="C617" s="168"/>
      <c r="D617" s="168"/>
      <c r="E617" s="168"/>
      <c r="F617" s="168"/>
      <c r="G617" s="168"/>
      <c r="H617" s="168"/>
      <c r="I617" s="190"/>
      <c r="J617" s="190"/>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row>
    <row r="618" spans="1:42" ht="25.5" customHeight="1">
      <c r="A618" s="168"/>
      <c r="B618" s="168"/>
      <c r="C618" s="168"/>
      <c r="D618" s="168"/>
      <c r="E618" s="168"/>
      <c r="F618" s="168"/>
      <c r="G618" s="168"/>
      <c r="H618" s="168"/>
      <c r="I618" s="190"/>
      <c r="J618" s="190"/>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row>
    <row r="619" spans="1:42" ht="25.5" customHeight="1">
      <c r="A619" s="168"/>
      <c r="B619" s="168"/>
      <c r="C619" s="168"/>
      <c r="D619" s="168"/>
      <c r="E619" s="168"/>
      <c r="F619" s="168"/>
      <c r="G619" s="168"/>
      <c r="H619" s="168"/>
      <c r="I619" s="190"/>
      <c r="J619" s="190"/>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row>
    <row r="620" spans="1:42" ht="25.5" customHeight="1">
      <c r="A620" s="168"/>
      <c r="B620" s="168"/>
      <c r="C620" s="168"/>
      <c r="D620" s="168"/>
      <c r="E620" s="168"/>
      <c r="F620" s="168"/>
      <c r="G620" s="168"/>
      <c r="H620" s="168"/>
      <c r="I620" s="190"/>
      <c r="J620" s="190"/>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row>
    <row r="621" spans="1:42" ht="25.5" customHeight="1">
      <c r="A621" s="168"/>
      <c r="B621" s="168"/>
      <c r="C621" s="168"/>
      <c r="D621" s="168"/>
      <c r="E621" s="168"/>
      <c r="F621" s="168"/>
      <c r="G621" s="168"/>
      <c r="H621" s="168"/>
      <c r="I621" s="190"/>
      <c r="J621" s="190"/>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row>
    <row r="622" spans="1:42" ht="25.5" customHeight="1">
      <c r="A622" s="168"/>
      <c r="B622" s="168"/>
      <c r="C622" s="168"/>
      <c r="D622" s="168"/>
      <c r="E622" s="168"/>
      <c r="F622" s="168"/>
      <c r="G622" s="168"/>
      <c r="H622" s="168"/>
      <c r="I622" s="190"/>
      <c r="J622" s="190"/>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row>
    <row r="623" spans="1:42" ht="25.5" customHeight="1">
      <c r="A623" s="168"/>
      <c r="B623" s="168"/>
      <c r="C623" s="168"/>
      <c r="D623" s="168"/>
      <c r="E623" s="168"/>
      <c r="F623" s="168"/>
      <c r="G623" s="168"/>
      <c r="H623" s="168"/>
      <c r="I623" s="190"/>
      <c r="J623" s="190"/>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row>
    <row r="624" spans="1:42" ht="25.5" customHeight="1">
      <c r="A624" s="168"/>
      <c r="B624" s="168"/>
      <c r="C624" s="168"/>
      <c r="D624" s="168"/>
      <c r="E624" s="168"/>
      <c r="F624" s="168"/>
      <c r="G624" s="168"/>
      <c r="H624" s="168"/>
      <c r="I624" s="190"/>
      <c r="J624" s="190"/>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row>
    <row r="625" spans="1:42" ht="25.5" customHeight="1">
      <c r="A625" s="168"/>
      <c r="B625" s="168"/>
      <c r="C625" s="168"/>
      <c r="D625" s="168"/>
      <c r="E625" s="168"/>
      <c r="F625" s="168"/>
      <c r="G625" s="168"/>
      <c r="H625" s="168"/>
      <c r="I625" s="190"/>
      <c r="J625" s="190"/>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row>
    <row r="626" spans="1:42" ht="25.5" customHeight="1">
      <c r="A626" s="168"/>
      <c r="B626" s="168"/>
      <c r="C626" s="168"/>
      <c r="D626" s="168"/>
      <c r="E626" s="168"/>
      <c r="F626" s="168"/>
      <c r="G626" s="168"/>
      <c r="H626" s="168"/>
      <c r="I626" s="190"/>
      <c r="J626" s="190"/>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row>
    <row r="627" spans="1:42" ht="25.5" customHeight="1">
      <c r="A627" s="168"/>
      <c r="B627" s="168"/>
      <c r="C627" s="168"/>
      <c r="D627" s="168"/>
      <c r="E627" s="168"/>
      <c r="F627" s="168"/>
      <c r="G627" s="168"/>
      <c r="H627" s="168"/>
      <c r="I627" s="190"/>
      <c r="J627" s="190"/>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row>
    <row r="628" spans="1:42" ht="25.5" customHeight="1">
      <c r="A628" s="168"/>
      <c r="B628" s="168"/>
      <c r="C628" s="168"/>
      <c r="D628" s="168"/>
      <c r="E628" s="168"/>
      <c r="F628" s="168"/>
      <c r="G628" s="168"/>
      <c r="H628" s="168"/>
      <c r="I628" s="190"/>
      <c r="J628" s="190"/>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row>
    <row r="629" spans="1:42" ht="25.5" customHeight="1">
      <c r="A629" s="168"/>
      <c r="B629" s="168"/>
      <c r="C629" s="168"/>
      <c r="D629" s="168"/>
      <c r="E629" s="168"/>
      <c r="F629" s="168"/>
      <c r="G629" s="168"/>
      <c r="H629" s="168"/>
      <c r="I629" s="190"/>
      <c r="J629" s="190"/>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row>
    <row r="630" spans="1:42" ht="25.5" customHeight="1">
      <c r="A630" s="168"/>
      <c r="B630" s="168"/>
      <c r="C630" s="168"/>
      <c r="D630" s="168"/>
      <c r="E630" s="168"/>
      <c r="F630" s="168"/>
      <c r="G630" s="168"/>
      <c r="H630" s="168"/>
      <c r="I630" s="190"/>
      <c r="J630" s="190"/>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row>
    <row r="631" spans="1:42" ht="25.5" customHeight="1">
      <c r="A631" s="168"/>
      <c r="B631" s="168"/>
      <c r="C631" s="168"/>
      <c r="D631" s="168"/>
      <c r="E631" s="168"/>
      <c r="F631" s="168"/>
      <c r="G631" s="168"/>
      <c r="H631" s="168"/>
      <c r="I631" s="190"/>
      <c r="J631" s="190"/>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row>
    <row r="632" spans="1:42" ht="25.5" customHeight="1">
      <c r="A632" s="168"/>
      <c r="B632" s="168"/>
      <c r="C632" s="168"/>
      <c r="D632" s="168"/>
      <c r="E632" s="168"/>
      <c r="F632" s="168"/>
      <c r="G632" s="168"/>
      <c r="H632" s="168"/>
      <c r="I632" s="190"/>
      <c r="J632" s="190"/>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row>
    <row r="633" spans="1:42" ht="25.5" customHeight="1">
      <c r="A633" s="168"/>
      <c r="B633" s="168"/>
      <c r="C633" s="168"/>
      <c r="D633" s="168"/>
      <c r="E633" s="168"/>
      <c r="F633" s="168"/>
      <c r="G633" s="168"/>
      <c r="H633" s="168"/>
      <c r="I633" s="190"/>
      <c r="J633" s="190"/>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row>
    <row r="634" spans="1:42" ht="25.5" customHeight="1">
      <c r="A634" s="168"/>
      <c r="B634" s="168"/>
      <c r="C634" s="168"/>
      <c r="D634" s="168"/>
      <c r="E634" s="168"/>
      <c r="F634" s="168"/>
      <c r="G634" s="168"/>
      <c r="H634" s="168"/>
      <c r="I634" s="190"/>
      <c r="J634" s="190"/>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row>
    <row r="635" spans="1:42" ht="25.5" customHeight="1">
      <c r="A635" s="168"/>
      <c r="B635" s="168"/>
      <c r="C635" s="168"/>
      <c r="D635" s="168"/>
      <c r="E635" s="168"/>
      <c r="F635" s="168"/>
      <c r="G635" s="168"/>
      <c r="H635" s="168"/>
      <c r="I635" s="190"/>
      <c r="J635" s="190"/>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row>
    <row r="636" spans="1:42" ht="25.5" customHeight="1">
      <c r="A636" s="168"/>
      <c r="B636" s="168"/>
      <c r="C636" s="168"/>
      <c r="D636" s="168"/>
      <c r="E636" s="168"/>
      <c r="F636" s="168"/>
      <c r="G636" s="168"/>
      <c r="H636" s="168"/>
      <c r="I636" s="190"/>
      <c r="J636" s="190"/>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row>
    <row r="637" spans="1:42" ht="25.5" customHeight="1">
      <c r="A637" s="168"/>
      <c r="B637" s="168"/>
      <c r="C637" s="168"/>
      <c r="D637" s="168"/>
      <c r="E637" s="168"/>
      <c r="F637" s="168"/>
      <c r="G637" s="168"/>
      <c r="H637" s="168"/>
      <c r="I637" s="190"/>
      <c r="J637" s="190"/>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row>
    <row r="638" spans="1:42" ht="25.5" customHeight="1">
      <c r="A638" s="168"/>
      <c r="B638" s="168"/>
      <c r="C638" s="168"/>
      <c r="D638" s="168"/>
      <c r="E638" s="168"/>
      <c r="F638" s="168"/>
      <c r="G638" s="168"/>
      <c r="H638" s="168"/>
      <c r="I638" s="190"/>
      <c r="J638" s="190"/>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row>
    <row r="639" spans="1:42" ht="25.5" customHeight="1">
      <c r="A639" s="168"/>
      <c r="B639" s="168"/>
      <c r="C639" s="168"/>
      <c r="D639" s="168"/>
      <c r="E639" s="168"/>
      <c r="F639" s="168"/>
      <c r="G639" s="168"/>
      <c r="H639" s="168"/>
      <c r="I639" s="190"/>
      <c r="J639" s="190"/>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row>
    <row r="640" spans="1:42" ht="25.5" customHeight="1">
      <c r="A640" s="168"/>
      <c r="B640" s="168"/>
      <c r="C640" s="168"/>
      <c r="D640" s="168"/>
      <c r="E640" s="168"/>
      <c r="F640" s="168"/>
      <c r="G640" s="168"/>
      <c r="H640" s="168"/>
      <c r="I640" s="190"/>
      <c r="J640" s="190"/>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row>
    <row r="641" spans="1:42" ht="25.5" customHeight="1">
      <c r="A641" s="168"/>
      <c r="B641" s="168"/>
      <c r="C641" s="168"/>
      <c r="D641" s="168"/>
      <c r="E641" s="168"/>
      <c r="F641" s="168"/>
      <c r="G641" s="168"/>
      <c r="H641" s="168"/>
      <c r="I641" s="190"/>
      <c r="J641" s="190"/>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row>
    <row r="642" spans="1:42" ht="25.5" customHeight="1">
      <c r="A642" s="168"/>
      <c r="B642" s="168"/>
      <c r="C642" s="168"/>
      <c r="D642" s="168"/>
      <c r="E642" s="168"/>
      <c r="F642" s="168"/>
      <c r="G642" s="168"/>
      <c r="H642" s="168"/>
      <c r="I642" s="190"/>
      <c r="J642" s="190"/>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row>
    <row r="643" spans="1:42" ht="25.5" customHeight="1">
      <c r="A643" s="168"/>
      <c r="B643" s="168"/>
      <c r="C643" s="168"/>
      <c r="D643" s="168"/>
      <c r="E643" s="168"/>
      <c r="F643" s="168"/>
      <c r="G643" s="168"/>
      <c r="H643" s="168"/>
      <c r="I643" s="190"/>
      <c r="J643" s="190"/>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row>
    <row r="644" spans="1:42" ht="25.5" customHeight="1">
      <c r="A644" s="168"/>
      <c r="B644" s="168"/>
      <c r="C644" s="168"/>
      <c r="D644" s="168"/>
      <c r="E644" s="168"/>
      <c r="F644" s="168"/>
      <c r="G644" s="168"/>
      <c r="H644" s="168"/>
      <c r="I644" s="190"/>
      <c r="J644" s="190"/>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row>
    <row r="645" spans="1:42" ht="25.5" customHeight="1">
      <c r="A645" s="168"/>
      <c r="B645" s="168"/>
      <c r="C645" s="168"/>
      <c r="D645" s="168"/>
      <c r="E645" s="168"/>
      <c r="F645" s="168"/>
      <c r="G645" s="168"/>
      <c r="H645" s="168"/>
      <c r="I645" s="190"/>
      <c r="J645" s="190"/>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row>
    <row r="646" spans="1:42" ht="25.5" customHeight="1">
      <c r="A646" s="168"/>
      <c r="B646" s="168"/>
      <c r="C646" s="168"/>
      <c r="D646" s="168"/>
      <c r="E646" s="168"/>
      <c r="F646" s="168"/>
      <c r="G646" s="168"/>
      <c r="H646" s="168"/>
      <c r="I646" s="190"/>
      <c r="J646" s="190"/>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row>
    <row r="647" spans="1:42" ht="25.5" customHeight="1">
      <c r="A647" s="168"/>
      <c r="B647" s="168"/>
      <c r="C647" s="168"/>
      <c r="D647" s="168"/>
      <c r="E647" s="168"/>
      <c r="F647" s="168"/>
      <c r="G647" s="168"/>
      <c r="H647" s="168"/>
      <c r="I647" s="190"/>
      <c r="J647" s="190"/>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row>
    <row r="648" spans="1:42" ht="25.5" customHeight="1">
      <c r="A648" s="168"/>
      <c r="B648" s="168"/>
      <c r="C648" s="168"/>
      <c r="D648" s="168"/>
      <c r="E648" s="168"/>
      <c r="F648" s="168"/>
      <c r="G648" s="168"/>
      <c r="H648" s="168"/>
      <c r="I648" s="190"/>
      <c r="J648" s="190"/>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row>
    <row r="649" spans="1:42" ht="25.5" customHeight="1">
      <c r="A649" s="168"/>
      <c r="B649" s="168"/>
      <c r="C649" s="168"/>
      <c r="D649" s="168"/>
      <c r="E649" s="168"/>
      <c r="F649" s="168"/>
      <c r="G649" s="168"/>
      <c r="H649" s="168"/>
      <c r="I649" s="190"/>
      <c r="J649" s="190"/>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row>
    <row r="650" spans="1:42" ht="25.5" customHeight="1">
      <c r="A650" s="168"/>
      <c r="B650" s="168"/>
      <c r="C650" s="168"/>
      <c r="D650" s="168"/>
      <c r="E650" s="168"/>
      <c r="F650" s="168"/>
      <c r="G650" s="168"/>
      <c r="H650" s="168"/>
      <c r="I650" s="190"/>
      <c r="J650" s="190"/>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row>
    <row r="651" spans="1:42" ht="25.5" customHeight="1">
      <c r="A651" s="168"/>
      <c r="B651" s="168"/>
      <c r="C651" s="168"/>
      <c r="D651" s="168"/>
      <c r="E651" s="168"/>
      <c r="F651" s="168"/>
      <c r="G651" s="168"/>
      <c r="H651" s="168"/>
      <c r="I651" s="190"/>
      <c r="J651" s="190"/>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row>
    <row r="652" spans="1:42" ht="25.5" customHeight="1">
      <c r="A652" s="168"/>
      <c r="B652" s="168"/>
      <c r="C652" s="168"/>
      <c r="D652" s="168"/>
      <c r="E652" s="168"/>
      <c r="F652" s="168"/>
      <c r="G652" s="168"/>
      <c r="H652" s="168"/>
      <c r="I652" s="190"/>
      <c r="J652" s="190"/>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row>
    <row r="653" spans="1:42" ht="25.5" customHeight="1">
      <c r="A653" s="168"/>
      <c r="B653" s="168"/>
      <c r="C653" s="168"/>
      <c r="D653" s="168"/>
      <c r="E653" s="168"/>
      <c r="F653" s="168"/>
      <c r="G653" s="168"/>
      <c r="H653" s="168"/>
      <c r="I653" s="190"/>
      <c r="J653" s="190"/>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row>
    <row r="654" spans="1:42" ht="25.5" customHeight="1">
      <c r="A654" s="168"/>
      <c r="B654" s="168"/>
      <c r="C654" s="168"/>
      <c r="D654" s="168"/>
      <c r="E654" s="168"/>
      <c r="F654" s="168"/>
      <c r="G654" s="168"/>
      <c r="H654" s="168"/>
      <c r="I654" s="190"/>
      <c r="J654" s="190"/>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row>
    <row r="655" spans="1:42" ht="25.5" customHeight="1">
      <c r="A655" s="168"/>
      <c r="B655" s="168"/>
      <c r="C655" s="168"/>
      <c r="D655" s="168"/>
      <c r="E655" s="168"/>
      <c r="F655" s="168"/>
      <c r="G655" s="168"/>
      <c r="H655" s="168"/>
      <c r="I655" s="190"/>
      <c r="J655" s="190"/>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row>
    <row r="656" spans="1:42" ht="25.5" customHeight="1">
      <c r="A656" s="168"/>
      <c r="B656" s="168"/>
      <c r="C656" s="168"/>
      <c r="D656" s="168"/>
      <c r="E656" s="168"/>
      <c r="F656" s="168"/>
      <c r="G656" s="168"/>
      <c r="H656" s="168"/>
      <c r="I656" s="190"/>
      <c r="J656" s="190"/>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row>
    <row r="657" spans="1:42" ht="25.5" customHeight="1">
      <c r="A657" s="168"/>
      <c r="B657" s="168"/>
      <c r="C657" s="168"/>
      <c r="D657" s="168"/>
      <c r="E657" s="168"/>
      <c r="F657" s="168"/>
      <c r="G657" s="168"/>
      <c r="H657" s="168"/>
      <c r="I657" s="190"/>
      <c r="J657" s="190"/>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row>
    <row r="658" spans="1:42" ht="25.5" customHeight="1">
      <c r="A658" s="168"/>
      <c r="B658" s="168"/>
      <c r="C658" s="168"/>
      <c r="D658" s="168"/>
      <c r="E658" s="168"/>
      <c r="F658" s="168"/>
      <c r="G658" s="168"/>
      <c r="H658" s="168"/>
      <c r="I658" s="190"/>
      <c r="J658" s="190"/>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row>
    <row r="659" spans="1:42" ht="25.5" customHeight="1">
      <c r="A659" s="168"/>
      <c r="B659" s="168"/>
      <c r="C659" s="168"/>
      <c r="D659" s="168"/>
      <c r="E659" s="168"/>
      <c r="F659" s="168"/>
      <c r="G659" s="168"/>
      <c r="H659" s="168"/>
      <c r="I659" s="190"/>
      <c r="J659" s="190"/>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row>
    <row r="660" spans="1:42" ht="25.5" customHeight="1">
      <c r="A660" s="168"/>
      <c r="B660" s="168"/>
      <c r="C660" s="168"/>
      <c r="D660" s="168"/>
      <c r="E660" s="168"/>
      <c r="F660" s="168"/>
      <c r="G660" s="168"/>
      <c r="H660" s="168"/>
      <c r="I660" s="190"/>
      <c r="J660" s="190"/>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row>
    <row r="661" spans="1:42" ht="25.5" customHeight="1">
      <c r="A661" s="168"/>
      <c r="B661" s="168"/>
      <c r="C661" s="168"/>
      <c r="D661" s="168"/>
      <c r="E661" s="168"/>
      <c r="F661" s="168"/>
      <c r="G661" s="168"/>
      <c r="H661" s="168"/>
      <c r="I661" s="190"/>
      <c r="J661" s="190"/>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row>
    <row r="662" spans="1:42" ht="25.5" customHeight="1">
      <c r="A662" s="168"/>
      <c r="B662" s="168"/>
      <c r="C662" s="168"/>
      <c r="D662" s="168"/>
      <c r="E662" s="168"/>
      <c r="F662" s="168"/>
      <c r="G662" s="168"/>
      <c r="H662" s="168"/>
      <c r="I662" s="190"/>
      <c r="J662" s="190"/>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row>
    <row r="663" spans="1:42" ht="25.5" customHeight="1">
      <c r="A663" s="168"/>
      <c r="B663" s="168"/>
      <c r="C663" s="168"/>
      <c r="D663" s="168"/>
      <c r="E663" s="168"/>
      <c r="F663" s="168"/>
      <c r="G663" s="168"/>
      <c r="H663" s="168"/>
      <c r="I663" s="190"/>
      <c r="J663" s="190"/>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row>
    <row r="664" spans="1:42" ht="25.5" customHeight="1">
      <c r="A664" s="168"/>
      <c r="B664" s="168"/>
      <c r="C664" s="168"/>
      <c r="D664" s="168"/>
      <c r="E664" s="168"/>
      <c r="F664" s="168"/>
      <c r="G664" s="168"/>
      <c r="H664" s="168"/>
      <c r="I664" s="190"/>
      <c r="J664" s="190"/>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row>
    <row r="665" spans="1:42" ht="25.5" customHeight="1">
      <c r="A665" s="168"/>
      <c r="B665" s="168"/>
      <c r="C665" s="168"/>
      <c r="D665" s="168"/>
      <c r="E665" s="168"/>
      <c r="F665" s="168"/>
      <c r="G665" s="168"/>
      <c r="H665" s="168"/>
      <c r="I665" s="190"/>
      <c r="J665" s="190"/>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row>
    <row r="666" spans="1:42" ht="25.5" customHeight="1">
      <c r="A666" s="168"/>
      <c r="B666" s="168"/>
      <c r="C666" s="168"/>
      <c r="D666" s="168"/>
      <c r="E666" s="168"/>
      <c r="F666" s="168"/>
      <c r="G666" s="168"/>
      <c r="H666" s="168"/>
      <c r="I666" s="190"/>
      <c r="J666" s="190"/>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row>
    <row r="667" spans="1:42" ht="25.5" customHeight="1">
      <c r="A667" s="168"/>
      <c r="B667" s="168"/>
      <c r="C667" s="168"/>
      <c r="D667" s="168"/>
      <c r="E667" s="168"/>
      <c r="F667" s="168"/>
      <c r="G667" s="168"/>
      <c r="H667" s="168"/>
      <c r="I667" s="190"/>
      <c r="J667" s="190"/>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row>
    <row r="668" spans="1:42" ht="25.5" customHeight="1">
      <c r="A668" s="168"/>
      <c r="B668" s="168"/>
      <c r="C668" s="168"/>
      <c r="D668" s="168"/>
      <c r="E668" s="168"/>
      <c r="F668" s="168"/>
      <c r="G668" s="168"/>
      <c r="H668" s="168"/>
      <c r="I668" s="190"/>
      <c r="J668" s="190"/>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row>
    <row r="669" spans="1:42" ht="25.5" customHeight="1">
      <c r="A669" s="168"/>
      <c r="B669" s="168"/>
      <c r="C669" s="168"/>
      <c r="D669" s="168"/>
      <c r="E669" s="168"/>
      <c r="F669" s="168"/>
      <c r="G669" s="168"/>
      <c r="H669" s="168"/>
      <c r="I669" s="190"/>
      <c r="J669" s="190"/>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row>
    <row r="670" spans="1:42" ht="25.5" customHeight="1">
      <c r="A670" s="168"/>
      <c r="B670" s="168"/>
      <c r="C670" s="168"/>
      <c r="D670" s="168"/>
      <c r="E670" s="168"/>
      <c r="F670" s="168"/>
      <c r="G670" s="168"/>
      <c r="H670" s="168"/>
      <c r="I670" s="190"/>
      <c r="J670" s="190"/>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row>
    <row r="671" spans="1:42" ht="25.5" customHeight="1">
      <c r="A671" s="168"/>
      <c r="B671" s="168"/>
      <c r="C671" s="168"/>
      <c r="D671" s="168"/>
      <c r="E671" s="168"/>
      <c r="F671" s="168"/>
      <c r="G671" s="168"/>
      <c r="H671" s="168"/>
      <c r="I671" s="190"/>
      <c r="J671" s="190"/>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row>
    <row r="672" spans="1:42" ht="25.5" customHeight="1">
      <c r="A672" s="168"/>
      <c r="B672" s="168"/>
      <c r="C672" s="168"/>
      <c r="D672" s="168"/>
      <c r="E672" s="168"/>
      <c r="F672" s="168"/>
      <c r="G672" s="168"/>
      <c r="H672" s="168"/>
      <c r="I672" s="190"/>
      <c r="J672" s="190"/>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row>
    <row r="673" spans="1:42" ht="25.5" customHeight="1">
      <c r="A673" s="168"/>
      <c r="B673" s="168"/>
      <c r="C673" s="168"/>
      <c r="D673" s="168"/>
      <c r="E673" s="168"/>
      <c r="F673" s="168"/>
      <c r="G673" s="168"/>
      <c r="H673" s="168"/>
      <c r="I673" s="190"/>
      <c r="J673" s="190"/>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row>
    <row r="674" spans="1:42" ht="25.5" customHeight="1">
      <c r="A674" s="168"/>
      <c r="B674" s="168"/>
      <c r="C674" s="168"/>
      <c r="D674" s="168"/>
      <c r="E674" s="168"/>
      <c r="F674" s="168"/>
      <c r="G674" s="168"/>
      <c r="H674" s="168"/>
      <c r="I674" s="190"/>
      <c r="J674" s="190"/>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row>
    <row r="675" spans="1:42" ht="25.5" customHeight="1">
      <c r="A675" s="168"/>
      <c r="B675" s="168"/>
      <c r="C675" s="168"/>
      <c r="D675" s="168"/>
      <c r="E675" s="168"/>
      <c r="F675" s="168"/>
      <c r="G675" s="168"/>
      <c r="H675" s="168"/>
      <c r="I675" s="190"/>
      <c r="J675" s="190"/>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row>
    <row r="676" spans="1:42" ht="25.5" customHeight="1">
      <c r="A676" s="168"/>
      <c r="B676" s="168"/>
      <c r="C676" s="168"/>
      <c r="D676" s="168"/>
      <c r="E676" s="168"/>
      <c r="F676" s="168"/>
      <c r="G676" s="168"/>
      <c r="H676" s="168"/>
      <c r="I676" s="190"/>
      <c r="J676" s="190"/>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row>
    <row r="677" spans="1:42" ht="25.5" customHeight="1">
      <c r="A677" s="168"/>
      <c r="B677" s="168"/>
      <c r="C677" s="168"/>
      <c r="D677" s="168"/>
      <c r="E677" s="168"/>
      <c r="F677" s="168"/>
      <c r="G677" s="168"/>
      <c r="H677" s="168"/>
      <c r="I677" s="190"/>
      <c r="J677" s="190"/>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row>
    <row r="678" spans="1:42" ht="25.5" customHeight="1">
      <c r="A678" s="168"/>
      <c r="B678" s="168"/>
      <c r="C678" s="168"/>
      <c r="D678" s="168"/>
      <c r="E678" s="168"/>
      <c r="F678" s="168"/>
      <c r="G678" s="168"/>
      <c r="H678" s="168"/>
      <c r="I678" s="190"/>
      <c r="J678" s="190"/>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row>
    <row r="679" spans="1:42" ht="25.5" customHeight="1">
      <c r="A679" s="168"/>
      <c r="B679" s="168"/>
      <c r="C679" s="168"/>
      <c r="D679" s="168"/>
      <c r="E679" s="168"/>
      <c r="F679" s="168"/>
      <c r="G679" s="168"/>
      <c r="H679" s="168"/>
      <c r="I679" s="190"/>
      <c r="J679" s="190"/>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row>
    <row r="680" spans="1:42" ht="25.5" customHeight="1">
      <c r="A680" s="168"/>
      <c r="B680" s="168"/>
      <c r="C680" s="168"/>
      <c r="D680" s="168"/>
      <c r="E680" s="168"/>
      <c r="F680" s="168"/>
      <c r="G680" s="168"/>
      <c r="H680" s="168"/>
      <c r="I680" s="190"/>
      <c r="J680" s="190"/>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row>
    <row r="681" spans="1:42" ht="25.5" customHeight="1">
      <c r="A681" s="168"/>
      <c r="B681" s="168"/>
      <c r="C681" s="168"/>
      <c r="D681" s="168"/>
      <c r="E681" s="168"/>
      <c r="F681" s="168"/>
      <c r="G681" s="168"/>
      <c r="H681" s="168"/>
      <c r="I681" s="190"/>
      <c r="J681" s="190"/>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row>
    <row r="682" spans="1:42" ht="25.5" customHeight="1">
      <c r="A682" s="168"/>
      <c r="B682" s="168"/>
      <c r="C682" s="168"/>
      <c r="D682" s="168"/>
      <c r="E682" s="168"/>
      <c r="F682" s="168"/>
      <c r="G682" s="168"/>
      <c r="H682" s="168"/>
      <c r="I682" s="190"/>
      <c r="J682" s="190"/>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row>
    <row r="683" spans="1:42" ht="25.5" customHeight="1">
      <c r="A683" s="168"/>
      <c r="B683" s="168"/>
      <c r="C683" s="168"/>
      <c r="D683" s="168"/>
      <c r="E683" s="168"/>
      <c r="F683" s="168"/>
      <c r="G683" s="168"/>
      <c r="H683" s="168"/>
      <c r="I683" s="190"/>
      <c r="J683" s="190"/>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row>
    <row r="684" spans="1:42" ht="25.5" customHeight="1">
      <c r="A684" s="168"/>
      <c r="B684" s="168"/>
      <c r="C684" s="168"/>
      <c r="D684" s="168"/>
      <c r="E684" s="168"/>
      <c r="F684" s="168"/>
      <c r="G684" s="168"/>
      <c r="H684" s="168"/>
      <c r="I684" s="190"/>
      <c r="J684" s="190"/>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row>
    <row r="685" spans="1:42" ht="25.5" customHeight="1">
      <c r="A685" s="168"/>
      <c r="B685" s="168"/>
      <c r="C685" s="168"/>
      <c r="D685" s="168"/>
      <c r="E685" s="168"/>
      <c r="F685" s="168"/>
      <c r="G685" s="168"/>
      <c r="H685" s="168"/>
      <c r="I685" s="190"/>
      <c r="J685" s="190"/>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row>
    <row r="686" spans="1:42" ht="25.5" customHeight="1">
      <c r="A686" s="168"/>
      <c r="B686" s="168"/>
      <c r="C686" s="168"/>
      <c r="D686" s="168"/>
      <c r="E686" s="168"/>
      <c r="F686" s="168"/>
      <c r="G686" s="168"/>
      <c r="H686" s="168"/>
      <c r="I686" s="190"/>
      <c r="J686" s="190"/>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row>
    <row r="687" spans="1:42" ht="25.5" customHeight="1">
      <c r="A687" s="168"/>
      <c r="B687" s="168"/>
      <c r="C687" s="168"/>
      <c r="D687" s="168"/>
      <c r="E687" s="168"/>
      <c r="F687" s="168"/>
      <c r="G687" s="168"/>
      <c r="H687" s="168"/>
      <c r="I687" s="190"/>
      <c r="J687" s="190"/>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row>
    <row r="688" spans="1:42" ht="25.5" customHeight="1">
      <c r="A688" s="168"/>
      <c r="B688" s="168"/>
      <c r="C688" s="168"/>
      <c r="D688" s="168"/>
      <c r="E688" s="168"/>
      <c r="F688" s="168"/>
      <c r="G688" s="168"/>
      <c r="H688" s="168"/>
      <c r="I688" s="190"/>
      <c r="J688" s="190"/>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row>
    <row r="689" spans="1:42" ht="25.5" customHeight="1">
      <c r="A689" s="168"/>
      <c r="B689" s="168"/>
      <c r="C689" s="168"/>
      <c r="D689" s="168"/>
      <c r="E689" s="168"/>
      <c r="F689" s="168"/>
      <c r="G689" s="168"/>
      <c r="H689" s="168"/>
      <c r="I689" s="190"/>
      <c r="J689" s="190"/>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row>
    <row r="690" spans="1:42" ht="25.5" customHeight="1">
      <c r="A690" s="168"/>
      <c r="B690" s="168"/>
      <c r="C690" s="168"/>
      <c r="D690" s="168"/>
      <c r="E690" s="168"/>
      <c r="F690" s="168"/>
      <c r="G690" s="168"/>
      <c r="H690" s="168"/>
      <c r="I690" s="190"/>
      <c r="J690" s="190"/>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row>
    <row r="691" spans="1:42" ht="25.5" customHeight="1">
      <c r="A691" s="168"/>
      <c r="B691" s="168"/>
      <c r="C691" s="168"/>
      <c r="D691" s="168"/>
      <c r="E691" s="168"/>
      <c r="F691" s="168"/>
      <c r="G691" s="168"/>
      <c r="H691" s="168"/>
      <c r="I691" s="190"/>
      <c r="J691" s="190"/>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row>
    <row r="692" spans="1:42" ht="25.5" customHeight="1">
      <c r="A692" s="168"/>
      <c r="B692" s="168"/>
      <c r="C692" s="168"/>
      <c r="D692" s="168"/>
      <c r="E692" s="168"/>
      <c r="F692" s="168"/>
      <c r="G692" s="168"/>
      <c r="H692" s="168"/>
      <c r="I692" s="190"/>
      <c r="J692" s="190"/>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row>
    <row r="693" spans="1:42" ht="25.5" customHeight="1">
      <c r="A693" s="168"/>
      <c r="B693" s="168"/>
      <c r="C693" s="168"/>
      <c r="D693" s="168"/>
      <c r="E693" s="168"/>
      <c r="F693" s="168"/>
      <c r="G693" s="168"/>
      <c r="H693" s="168"/>
      <c r="I693" s="190"/>
      <c r="J693" s="190"/>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row>
    <row r="694" spans="1:42" ht="25.5" customHeight="1">
      <c r="A694" s="168"/>
      <c r="B694" s="168"/>
      <c r="C694" s="168"/>
      <c r="D694" s="168"/>
      <c r="E694" s="168"/>
      <c r="F694" s="168"/>
      <c r="G694" s="168"/>
      <c r="H694" s="168"/>
      <c r="I694" s="190"/>
      <c r="J694" s="190"/>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row>
    <row r="695" spans="1:42" ht="25.5" customHeight="1">
      <c r="A695" s="168"/>
      <c r="B695" s="168"/>
      <c r="C695" s="168"/>
      <c r="D695" s="168"/>
      <c r="E695" s="168"/>
      <c r="F695" s="168"/>
      <c r="G695" s="168"/>
      <c r="H695" s="168"/>
      <c r="I695" s="190"/>
      <c r="J695" s="190"/>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row>
    <row r="696" spans="1:42" ht="25.5" customHeight="1">
      <c r="A696" s="168"/>
      <c r="B696" s="168"/>
      <c r="C696" s="168"/>
      <c r="D696" s="168"/>
      <c r="E696" s="168"/>
      <c r="F696" s="168"/>
      <c r="G696" s="168"/>
      <c r="H696" s="168"/>
      <c r="I696" s="190"/>
      <c r="J696" s="190"/>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row>
    <row r="697" spans="1:42" ht="25.5" customHeight="1">
      <c r="A697" s="168"/>
      <c r="B697" s="168"/>
      <c r="C697" s="168"/>
      <c r="D697" s="168"/>
      <c r="E697" s="168"/>
      <c r="F697" s="168"/>
      <c r="G697" s="168"/>
      <c r="H697" s="168"/>
      <c r="I697" s="190"/>
      <c r="J697" s="190"/>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row>
    <row r="698" spans="1:42" ht="25.5" customHeight="1">
      <c r="A698" s="168"/>
      <c r="B698" s="168"/>
      <c r="C698" s="168"/>
      <c r="D698" s="168"/>
      <c r="E698" s="168"/>
      <c r="F698" s="168"/>
      <c r="G698" s="168"/>
      <c r="H698" s="168"/>
      <c r="I698" s="190"/>
      <c r="J698" s="190"/>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row>
    <row r="699" spans="1:42" ht="25.5" customHeight="1">
      <c r="A699" s="168"/>
      <c r="B699" s="168"/>
      <c r="C699" s="168"/>
      <c r="D699" s="168"/>
      <c r="E699" s="168"/>
      <c r="F699" s="168"/>
      <c r="G699" s="168"/>
      <c r="H699" s="168"/>
      <c r="I699" s="190"/>
      <c r="J699" s="190"/>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row>
    <row r="700" spans="1:42" ht="25.5" customHeight="1">
      <c r="A700" s="168"/>
      <c r="B700" s="168"/>
      <c r="C700" s="168"/>
      <c r="D700" s="168"/>
      <c r="E700" s="168"/>
      <c r="F700" s="168"/>
      <c r="G700" s="168"/>
      <c r="H700" s="168"/>
      <c r="I700" s="190"/>
      <c r="J700" s="190"/>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row>
    <row r="701" spans="1:42" ht="25.5" customHeight="1">
      <c r="A701" s="168"/>
      <c r="B701" s="168"/>
      <c r="C701" s="168"/>
      <c r="D701" s="168"/>
      <c r="E701" s="168"/>
      <c r="F701" s="168"/>
      <c r="G701" s="168"/>
      <c r="H701" s="168"/>
      <c r="I701" s="190"/>
      <c r="J701" s="190"/>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row>
    <row r="702" spans="1:42" ht="25.5" customHeight="1">
      <c r="A702" s="168"/>
      <c r="B702" s="168"/>
      <c r="C702" s="168"/>
      <c r="D702" s="168"/>
      <c r="E702" s="168"/>
      <c r="F702" s="168"/>
      <c r="G702" s="168"/>
      <c r="H702" s="168"/>
      <c r="I702" s="190"/>
      <c r="J702" s="190"/>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row>
    <row r="703" spans="1:42" ht="25.5" customHeight="1">
      <c r="A703" s="168"/>
      <c r="B703" s="168"/>
      <c r="C703" s="168"/>
      <c r="D703" s="168"/>
      <c r="E703" s="168"/>
      <c r="F703" s="168"/>
      <c r="G703" s="168"/>
      <c r="H703" s="168"/>
      <c r="I703" s="190"/>
      <c r="J703" s="190"/>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row>
    <row r="704" spans="1:42" ht="25.5" customHeight="1">
      <c r="A704" s="168"/>
      <c r="B704" s="168"/>
      <c r="C704" s="168"/>
      <c r="D704" s="168"/>
      <c r="E704" s="168"/>
      <c r="F704" s="168"/>
      <c r="G704" s="168"/>
      <c r="H704" s="168"/>
      <c r="I704" s="190"/>
      <c r="J704" s="190"/>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row>
    <row r="705" spans="1:42" ht="25.5" customHeight="1">
      <c r="A705" s="168"/>
      <c r="B705" s="168"/>
      <c r="C705" s="168"/>
      <c r="D705" s="168"/>
      <c r="E705" s="168"/>
      <c r="F705" s="168"/>
      <c r="G705" s="168"/>
      <c r="H705" s="168"/>
      <c r="I705" s="190"/>
      <c r="J705" s="190"/>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row>
    <row r="706" spans="1:42" ht="25.5" customHeight="1">
      <c r="A706" s="168"/>
      <c r="B706" s="168"/>
      <c r="C706" s="168"/>
      <c r="D706" s="168"/>
      <c r="E706" s="168"/>
      <c r="F706" s="168"/>
      <c r="G706" s="168"/>
      <c r="H706" s="168"/>
      <c r="I706" s="190"/>
      <c r="J706" s="190"/>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row>
    <row r="707" spans="1:42" ht="25.5" customHeight="1">
      <c r="A707" s="168"/>
      <c r="B707" s="168"/>
      <c r="C707" s="168"/>
      <c r="D707" s="168"/>
      <c r="E707" s="168"/>
      <c r="F707" s="168"/>
      <c r="G707" s="168"/>
      <c r="H707" s="168"/>
      <c r="I707" s="190"/>
      <c r="J707" s="190"/>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row>
    <row r="708" spans="1:42" ht="25.5" customHeight="1">
      <c r="A708" s="168"/>
      <c r="B708" s="168"/>
      <c r="C708" s="168"/>
      <c r="D708" s="168"/>
      <c r="E708" s="168"/>
      <c r="F708" s="168"/>
      <c r="G708" s="168"/>
      <c r="H708" s="168"/>
      <c r="I708" s="190"/>
      <c r="J708" s="190"/>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row>
    <row r="709" spans="1:42" ht="25.5" customHeight="1">
      <c r="A709" s="168"/>
      <c r="B709" s="168"/>
      <c r="C709" s="168"/>
      <c r="D709" s="168"/>
      <c r="E709" s="168"/>
      <c r="F709" s="168"/>
      <c r="G709" s="168"/>
      <c r="H709" s="168"/>
      <c r="I709" s="190"/>
      <c r="J709" s="190"/>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row>
    <row r="710" spans="1:42" ht="25.5" customHeight="1">
      <c r="A710" s="168"/>
      <c r="B710" s="168"/>
      <c r="C710" s="168"/>
      <c r="D710" s="168"/>
      <c r="E710" s="168"/>
      <c r="F710" s="168"/>
      <c r="G710" s="168"/>
      <c r="H710" s="168"/>
      <c r="I710" s="190"/>
      <c r="J710" s="190"/>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row>
    <row r="711" spans="1:42" ht="25.5" customHeight="1">
      <c r="A711" s="168"/>
      <c r="B711" s="168"/>
      <c r="C711" s="168"/>
      <c r="D711" s="168"/>
      <c r="E711" s="168"/>
      <c r="F711" s="168"/>
      <c r="G711" s="168"/>
      <c r="H711" s="168"/>
      <c r="I711" s="190"/>
      <c r="J711" s="190"/>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row>
    <row r="712" spans="1:42" ht="25.5" customHeight="1">
      <c r="A712" s="168"/>
      <c r="B712" s="168"/>
      <c r="C712" s="168"/>
      <c r="D712" s="168"/>
      <c r="E712" s="168"/>
      <c r="F712" s="168"/>
      <c r="G712" s="168"/>
      <c r="H712" s="168"/>
      <c r="I712" s="190"/>
      <c r="J712" s="190"/>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row>
    <row r="713" spans="1:42" ht="25.5" customHeight="1">
      <c r="A713" s="168"/>
      <c r="B713" s="168"/>
      <c r="C713" s="168"/>
      <c r="D713" s="168"/>
      <c r="E713" s="168"/>
      <c r="F713" s="168"/>
      <c r="G713" s="168"/>
      <c r="H713" s="168"/>
      <c r="I713" s="190"/>
      <c r="J713" s="190"/>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row>
    <row r="714" spans="1:42" ht="25.5" customHeight="1">
      <c r="A714" s="168"/>
      <c r="B714" s="168"/>
      <c r="C714" s="168"/>
      <c r="D714" s="168"/>
      <c r="E714" s="168"/>
      <c r="F714" s="168"/>
      <c r="G714" s="168"/>
      <c r="H714" s="168"/>
      <c r="I714" s="190"/>
      <c r="J714" s="190"/>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row>
    <row r="715" spans="1:42" ht="25.5" customHeight="1">
      <c r="A715" s="168"/>
      <c r="B715" s="168"/>
      <c r="C715" s="168"/>
      <c r="D715" s="168"/>
      <c r="E715" s="168"/>
      <c r="F715" s="168"/>
      <c r="G715" s="168"/>
      <c r="H715" s="168"/>
      <c r="I715" s="190"/>
      <c r="J715" s="190"/>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row>
    <row r="716" spans="1:42" ht="25.5" customHeight="1">
      <c r="A716" s="168"/>
      <c r="B716" s="168"/>
      <c r="C716" s="168"/>
      <c r="D716" s="168"/>
      <c r="E716" s="168"/>
      <c r="F716" s="168"/>
      <c r="G716" s="168"/>
      <c r="H716" s="168"/>
      <c r="I716" s="190"/>
      <c r="J716" s="190"/>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row>
    <row r="717" spans="1:42" ht="25.5" customHeight="1">
      <c r="A717" s="168"/>
      <c r="B717" s="168"/>
      <c r="C717" s="168"/>
      <c r="D717" s="168"/>
      <c r="E717" s="168"/>
      <c r="F717" s="168"/>
      <c r="G717" s="168"/>
      <c r="H717" s="168"/>
      <c r="I717" s="190"/>
      <c r="J717" s="190"/>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row>
    <row r="718" spans="1:42" ht="25.5" customHeight="1">
      <c r="A718" s="168"/>
      <c r="B718" s="168"/>
      <c r="C718" s="168"/>
      <c r="D718" s="168"/>
      <c r="E718" s="168"/>
      <c r="F718" s="168"/>
      <c r="G718" s="168"/>
      <c r="H718" s="168"/>
      <c r="I718" s="190"/>
      <c r="J718" s="190"/>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row>
    <row r="719" spans="1:42" ht="25.5" customHeight="1">
      <c r="A719" s="168"/>
      <c r="B719" s="168"/>
      <c r="C719" s="168"/>
      <c r="D719" s="168"/>
      <c r="E719" s="168"/>
      <c r="F719" s="168"/>
      <c r="G719" s="168"/>
      <c r="H719" s="168"/>
      <c r="I719" s="190"/>
      <c r="J719" s="190"/>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row>
    <row r="720" spans="1:42" ht="25.5" customHeight="1">
      <c r="A720" s="168"/>
      <c r="B720" s="168"/>
      <c r="C720" s="168"/>
      <c r="D720" s="168"/>
      <c r="E720" s="168"/>
      <c r="F720" s="168"/>
      <c r="G720" s="168"/>
      <c r="H720" s="168"/>
      <c r="I720" s="190"/>
      <c r="J720" s="190"/>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row>
    <row r="721" spans="1:42" ht="25.5" customHeight="1">
      <c r="A721" s="168"/>
      <c r="B721" s="168"/>
      <c r="C721" s="168"/>
      <c r="D721" s="168"/>
      <c r="E721" s="168"/>
      <c r="F721" s="168"/>
      <c r="G721" s="168"/>
      <c r="H721" s="168"/>
      <c r="I721" s="190"/>
      <c r="J721" s="190"/>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row>
    <row r="722" spans="1:42" ht="25.5" customHeight="1">
      <c r="A722" s="168"/>
      <c r="B722" s="168"/>
      <c r="C722" s="168"/>
      <c r="D722" s="168"/>
      <c r="E722" s="168"/>
      <c r="F722" s="168"/>
      <c r="G722" s="168"/>
      <c r="H722" s="168"/>
      <c r="I722" s="190"/>
      <c r="J722" s="190"/>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row>
    <row r="723" spans="1:42" ht="25.5" customHeight="1">
      <c r="A723" s="168"/>
      <c r="B723" s="168"/>
      <c r="C723" s="168"/>
      <c r="D723" s="168"/>
      <c r="E723" s="168"/>
      <c r="F723" s="168"/>
      <c r="G723" s="168"/>
      <c r="H723" s="168"/>
      <c r="I723" s="190"/>
      <c r="J723" s="190"/>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row>
    <row r="724" spans="1:42" ht="25.5" customHeight="1">
      <c r="A724" s="168"/>
      <c r="B724" s="168"/>
      <c r="C724" s="168"/>
      <c r="D724" s="168"/>
      <c r="E724" s="168"/>
      <c r="F724" s="168"/>
      <c r="G724" s="168"/>
      <c r="H724" s="168"/>
      <c r="I724" s="190"/>
      <c r="J724" s="190"/>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row>
    <row r="725" spans="1:42" ht="25.5" customHeight="1">
      <c r="A725" s="168"/>
      <c r="B725" s="168"/>
      <c r="C725" s="168"/>
      <c r="D725" s="168"/>
      <c r="E725" s="168"/>
      <c r="F725" s="168"/>
      <c r="G725" s="168"/>
      <c r="H725" s="168"/>
      <c r="I725" s="190"/>
      <c r="J725" s="190"/>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row>
    <row r="726" spans="1:42" ht="25.5" customHeight="1">
      <c r="A726" s="168"/>
      <c r="B726" s="168"/>
      <c r="C726" s="168"/>
      <c r="D726" s="168"/>
      <c r="E726" s="168"/>
      <c r="F726" s="168"/>
      <c r="G726" s="168"/>
      <c r="H726" s="168"/>
      <c r="I726" s="190"/>
      <c r="J726" s="190"/>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row>
    <row r="727" spans="1:42" ht="25.5" customHeight="1">
      <c r="A727" s="168"/>
      <c r="B727" s="168"/>
      <c r="C727" s="168"/>
      <c r="D727" s="168"/>
      <c r="E727" s="168"/>
      <c r="F727" s="168"/>
      <c r="G727" s="168"/>
      <c r="H727" s="168"/>
      <c r="I727" s="190"/>
      <c r="J727" s="190"/>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row>
    <row r="728" spans="1:42" ht="25.5" customHeight="1">
      <c r="A728" s="168"/>
      <c r="B728" s="168"/>
      <c r="C728" s="168"/>
      <c r="D728" s="168"/>
      <c r="E728" s="168"/>
      <c r="F728" s="168"/>
      <c r="G728" s="168"/>
      <c r="H728" s="168"/>
      <c r="I728" s="190"/>
      <c r="J728" s="190"/>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row>
    <row r="729" spans="1:42" ht="25.5" customHeight="1">
      <c r="A729" s="168"/>
      <c r="B729" s="168"/>
      <c r="C729" s="168"/>
      <c r="D729" s="168"/>
      <c r="E729" s="168"/>
      <c r="F729" s="168"/>
      <c r="G729" s="168"/>
      <c r="H729" s="168"/>
      <c r="I729" s="190"/>
      <c r="J729" s="190"/>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row>
    <row r="730" spans="1:42" ht="25.5" customHeight="1">
      <c r="A730" s="168"/>
      <c r="B730" s="168"/>
      <c r="C730" s="168"/>
      <c r="D730" s="168"/>
      <c r="E730" s="168"/>
      <c r="F730" s="168"/>
      <c r="G730" s="168"/>
      <c r="H730" s="168"/>
      <c r="I730" s="190"/>
      <c r="J730" s="190"/>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row>
    <row r="731" spans="1:42" ht="25.5" customHeight="1">
      <c r="A731" s="168"/>
      <c r="B731" s="168"/>
      <c r="C731" s="168"/>
      <c r="D731" s="168"/>
      <c r="E731" s="168"/>
      <c r="F731" s="168"/>
      <c r="G731" s="168"/>
      <c r="H731" s="168"/>
      <c r="I731" s="190"/>
      <c r="J731" s="190"/>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row>
    <row r="732" spans="1:42" ht="25.5" customHeight="1">
      <c r="A732" s="168"/>
      <c r="B732" s="168"/>
      <c r="C732" s="168"/>
      <c r="D732" s="168"/>
      <c r="E732" s="168"/>
      <c r="F732" s="168"/>
      <c r="G732" s="168"/>
      <c r="H732" s="168"/>
      <c r="I732" s="190"/>
      <c r="J732" s="190"/>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row>
    <row r="733" spans="1:42" ht="25.5" customHeight="1">
      <c r="A733" s="168"/>
      <c r="B733" s="168"/>
      <c r="C733" s="168"/>
      <c r="D733" s="168"/>
      <c r="E733" s="168"/>
      <c r="F733" s="168"/>
      <c r="G733" s="168"/>
      <c r="H733" s="168"/>
      <c r="I733" s="190"/>
      <c r="J733" s="190"/>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row>
    <row r="734" spans="1:42" ht="25.5" customHeight="1">
      <c r="A734" s="168"/>
      <c r="B734" s="168"/>
      <c r="C734" s="168"/>
      <c r="D734" s="168"/>
      <c r="E734" s="168"/>
      <c r="F734" s="168"/>
      <c r="G734" s="168"/>
      <c r="H734" s="168"/>
      <c r="I734" s="190"/>
      <c r="J734" s="190"/>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row>
    <row r="735" spans="1:42" ht="25.5" customHeight="1">
      <c r="A735" s="168"/>
      <c r="B735" s="168"/>
      <c r="C735" s="168"/>
      <c r="D735" s="168"/>
      <c r="E735" s="168"/>
      <c r="F735" s="168"/>
      <c r="G735" s="168"/>
      <c r="H735" s="168"/>
      <c r="I735" s="190"/>
      <c r="J735" s="190"/>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row>
    <row r="736" spans="1:42" ht="25.5" customHeight="1">
      <c r="A736" s="168"/>
      <c r="B736" s="168"/>
      <c r="C736" s="168"/>
      <c r="D736" s="168"/>
      <c r="E736" s="168"/>
      <c r="F736" s="168"/>
      <c r="G736" s="168"/>
      <c r="H736" s="168"/>
      <c r="I736" s="190"/>
      <c r="J736" s="190"/>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row>
    <row r="737" spans="1:42" ht="25.5" customHeight="1">
      <c r="A737" s="168"/>
      <c r="B737" s="168"/>
      <c r="C737" s="168"/>
      <c r="D737" s="168"/>
      <c r="E737" s="168"/>
      <c r="F737" s="168"/>
      <c r="G737" s="168"/>
      <c r="H737" s="168"/>
      <c r="I737" s="190"/>
      <c r="J737" s="190"/>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row>
    <row r="738" spans="1:42" ht="25.5" customHeight="1">
      <c r="A738" s="168"/>
      <c r="B738" s="168"/>
      <c r="C738" s="168"/>
      <c r="D738" s="168"/>
      <c r="E738" s="168"/>
      <c r="F738" s="168"/>
      <c r="G738" s="168"/>
      <c r="H738" s="168"/>
      <c r="I738" s="190"/>
      <c r="J738" s="190"/>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row>
    <row r="739" spans="1:42" ht="25.5" customHeight="1">
      <c r="A739" s="168"/>
      <c r="B739" s="168"/>
      <c r="C739" s="168"/>
      <c r="D739" s="168"/>
      <c r="E739" s="168"/>
      <c r="F739" s="168"/>
      <c r="G739" s="168"/>
      <c r="H739" s="168"/>
      <c r="I739" s="190"/>
      <c r="J739" s="190"/>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row>
    <row r="740" spans="1:42" ht="25.5" customHeight="1">
      <c r="A740" s="168"/>
      <c r="B740" s="168"/>
      <c r="C740" s="168"/>
      <c r="D740" s="168"/>
      <c r="E740" s="168"/>
      <c r="F740" s="168"/>
      <c r="G740" s="168"/>
      <c r="H740" s="168"/>
      <c r="I740" s="190"/>
      <c r="J740" s="190"/>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row>
    <row r="741" spans="1:42" ht="25.5" customHeight="1">
      <c r="A741" s="168"/>
      <c r="B741" s="168"/>
      <c r="C741" s="168"/>
      <c r="D741" s="168"/>
      <c r="E741" s="168"/>
      <c r="F741" s="168"/>
      <c r="G741" s="168"/>
      <c r="H741" s="168"/>
      <c r="I741" s="190"/>
      <c r="J741" s="190"/>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row>
    <row r="742" spans="1:42" ht="25.5" customHeight="1">
      <c r="A742" s="168"/>
      <c r="B742" s="168"/>
      <c r="C742" s="168"/>
      <c r="D742" s="168"/>
      <c r="E742" s="168"/>
      <c r="F742" s="168"/>
      <c r="G742" s="168"/>
      <c r="H742" s="168"/>
      <c r="I742" s="190"/>
      <c r="J742" s="190"/>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row>
    <row r="743" spans="1:42" ht="25.5" customHeight="1">
      <c r="A743" s="168"/>
      <c r="B743" s="168"/>
      <c r="C743" s="168"/>
      <c r="D743" s="168"/>
      <c r="E743" s="168"/>
      <c r="F743" s="168"/>
      <c r="G743" s="168"/>
      <c r="H743" s="168"/>
      <c r="I743" s="190"/>
      <c r="J743" s="190"/>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row>
    <row r="744" spans="1:42" ht="25.5" customHeight="1">
      <c r="A744" s="168"/>
      <c r="B744" s="168"/>
      <c r="C744" s="168"/>
      <c r="D744" s="168"/>
      <c r="E744" s="168"/>
      <c r="F744" s="168"/>
      <c r="G744" s="168"/>
      <c r="H744" s="168"/>
      <c r="I744" s="190"/>
      <c r="J744" s="190"/>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row>
    <row r="745" spans="1:42" ht="25.5" customHeight="1">
      <c r="A745" s="168"/>
      <c r="B745" s="168"/>
      <c r="C745" s="168"/>
      <c r="D745" s="168"/>
      <c r="E745" s="168"/>
      <c r="F745" s="168"/>
      <c r="G745" s="168"/>
      <c r="H745" s="168"/>
      <c r="I745" s="190"/>
      <c r="J745" s="190"/>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row>
    <row r="746" spans="1:42" ht="25.5" customHeight="1">
      <c r="A746" s="168"/>
      <c r="B746" s="168"/>
      <c r="C746" s="168"/>
      <c r="D746" s="168"/>
      <c r="E746" s="168"/>
      <c r="F746" s="168"/>
      <c r="G746" s="168"/>
      <c r="H746" s="168"/>
      <c r="I746" s="190"/>
      <c r="J746" s="190"/>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row>
    <row r="747" spans="1:42" ht="25.5" customHeight="1">
      <c r="A747" s="168"/>
      <c r="B747" s="168"/>
      <c r="C747" s="168"/>
      <c r="D747" s="168"/>
      <c r="E747" s="168"/>
      <c r="F747" s="168"/>
      <c r="G747" s="168"/>
      <c r="H747" s="168"/>
      <c r="I747" s="190"/>
      <c r="J747" s="190"/>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row>
    <row r="748" spans="1:42" ht="25.5" customHeight="1">
      <c r="A748" s="168"/>
      <c r="B748" s="168"/>
      <c r="C748" s="168"/>
      <c r="D748" s="168"/>
      <c r="E748" s="168"/>
      <c r="F748" s="168"/>
      <c r="G748" s="168"/>
      <c r="H748" s="168"/>
      <c r="I748" s="190"/>
      <c r="J748" s="190"/>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row>
    <row r="749" spans="1:42" ht="25.5" customHeight="1">
      <c r="A749" s="168"/>
      <c r="B749" s="168"/>
      <c r="C749" s="168"/>
      <c r="D749" s="168"/>
      <c r="E749" s="168"/>
      <c r="F749" s="168"/>
      <c r="G749" s="168"/>
      <c r="H749" s="168"/>
      <c r="I749" s="190"/>
      <c r="J749" s="190"/>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row>
    <row r="750" spans="1:42" ht="25.5" customHeight="1">
      <c r="A750" s="168"/>
      <c r="B750" s="168"/>
      <c r="C750" s="168"/>
      <c r="D750" s="168"/>
      <c r="E750" s="168"/>
      <c r="F750" s="168"/>
      <c r="G750" s="168"/>
      <c r="H750" s="168"/>
      <c r="I750" s="190"/>
      <c r="J750" s="190"/>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row>
    <row r="751" spans="1:42" ht="25.5" customHeight="1">
      <c r="A751" s="168"/>
      <c r="B751" s="168"/>
      <c r="C751" s="168"/>
      <c r="D751" s="168"/>
      <c r="E751" s="168"/>
      <c r="F751" s="168"/>
      <c r="G751" s="168"/>
      <c r="H751" s="168"/>
      <c r="I751" s="190"/>
      <c r="J751" s="190"/>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row>
    <row r="752" spans="1:42" ht="25.5" customHeight="1">
      <c r="A752" s="168"/>
      <c r="B752" s="168"/>
      <c r="C752" s="168"/>
      <c r="D752" s="168"/>
      <c r="E752" s="168"/>
      <c r="F752" s="168"/>
      <c r="G752" s="168"/>
      <c r="H752" s="168"/>
      <c r="I752" s="190"/>
      <c r="J752" s="190"/>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row>
    <row r="753" spans="1:42" ht="25.5" customHeight="1">
      <c r="A753" s="168"/>
      <c r="B753" s="168"/>
      <c r="C753" s="168"/>
      <c r="D753" s="168"/>
      <c r="E753" s="168"/>
      <c r="F753" s="168"/>
      <c r="G753" s="168"/>
      <c r="H753" s="168"/>
      <c r="I753" s="190"/>
      <c r="J753" s="190"/>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row>
    <row r="754" spans="1:42" ht="25.5" customHeight="1">
      <c r="A754" s="168"/>
      <c r="B754" s="168"/>
      <c r="C754" s="168"/>
      <c r="D754" s="168"/>
      <c r="E754" s="168"/>
      <c r="F754" s="168"/>
      <c r="G754" s="168"/>
      <c r="H754" s="168"/>
      <c r="I754" s="190"/>
      <c r="J754" s="190"/>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row>
    <row r="755" spans="1:42" ht="25.5" customHeight="1">
      <c r="A755" s="168"/>
      <c r="B755" s="168"/>
      <c r="C755" s="168"/>
      <c r="D755" s="168"/>
      <c r="E755" s="168"/>
      <c r="F755" s="168"/>
      <c r="G755" s="168"/>
      <c r="H755" s="168"/>
      <c r="I755" s="190"/>
      <c r="J755" s="190"/>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row>
    <row r="756" spans="1:42" ht="25.5" customHeight="1">
      <c r="A756" s="168"/>
      <c r="B756" s="168"/>
      <c r="C756" s="168"/>
      <c r="D756" s="168"/>
      <c r="E756" s="168"/>
      <c r="F756" s="168"/>
      <c r="G756" s="168"/>
      <c r="H756" s="168"/>
      <c r="I756" s="190"/>
      <c r="J756" s="190"/>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row>
    <row r="757" spans="1:42" ht="25.5" customHeight="1">
      <c r="A757" s="168"/>
      <c r="B757" s="168"/>
      <c r="C757" s="168"/>
      <c r="D757" s="168"/>
      <c r="E757" s="168"/>
      <c r="F757" s="168"/>
      <c r="G757" s="168"/>
      <c r="H757" s="168"/>
      <c r="I757" s="190"/>
      <c r="J757" s="190"/>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row>
    <row r="758" spans="1:42" ht="25.5" customHeight="1">
      <c r="A758" s="168"/>
      <c r="B758" s="168"/>
      <c r="C758" s="168"/>
      <c r="D758" s="168"/>
      <c r="E758" s="168"/>
      <c r="F758" s="168"/>
      <c r="G758" s="168"/>
      <c r="H758" s="168"/>
      <c r="I758" s="190"/>
      <c r="J758" s="190"/>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row>
    <row r="759" spans="1:42" ht="25.5" customHeight="1">
      <c r="A759" s="168"/>
      <c r="B759" s="168"/>
      <c r="C759" s="168"/>
      <c r="D759" s="168"/>
      <c r="E759" s="168"/>
      <c r="F759" s="168"/>
      <c r="G759" s="168"/>
      <c r="H759" s="168"/>
      <c r="I759" s="190"/>
      <c r="J759" s="190"/>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row>
    <row r="760" spans="1:42" ht="25.5" customHeight="1">
      <c r="A760" s="168"/>
      <c r="B760" s="168"/>
      <c r="C760" s="168"/>
      <c r="D760" s="168"/>
      <c r="E760" s="168"/>
      <c r="F760" s="168"/>
      <c r="G760" s="168"/>
      <c r="H760" s="168"/>
      <c r="I760" s="190"/>
      <c r="J760" s="190"/>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row>
    <row r="761" spans="1:42" ht="25.5" customHeight="1">
      <c r="A761" s="168"/>
      <c r="B761" s="168"/>
      <c r="C761" s="168"/>
      <c r="D761" s="168"/>
      <c r="E761" s="168"/>
      <c r="F761" s="168"/>
      <c r="G761" s="168"/>
      <c r="H761" s="168"/>
      <c r="I761" s="190"/>
      <c r="J761" s="190"/>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row>
    <row r="762" spans="1:42" ht="25.5" customHeight="1">
      <c r="A762" s="168"/>
      <c r="B762" s="168"/>
      <c r="C762" s="168"/>
      <c r="D762" s="168"/>
      <c r="E762" s="168"/>
      <c r="F762" s="168"/>
      <c r="G762" s="168"/>
      <c r="H762" s="168"/>
      <c r="I762" s="190"/>
      <c r="J762" s="190"/>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row>
    <row r="763" spans="1:42" ht="25.5" customHeight="1">
      <c r="A763" s="168"/>
      <c r="B763" s="168"/>
      <c r="C763" s="168"/>
      <c r="D763" s="168"/>
      <c r="E763" s="168"/>
      <c r="F763" s="168"/>
      <c r="G763" s="168"/>
      <c r="H763" s="168"/>
      <c r="I763" s="190"/>
      <c r="J763" s="190"/>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row>
    <row r="764" spans="1:42" ht="25.5" customHeight="1">
      <c r="A764" s="168"/>
      <c r="B764" s="168"/>
      <c r="C764" s="168"/>
      <c r="D764" s="168"/>
      <c r="E764" s="168"/>
      <c r="F764" s="168"/>
      <c r="G764" s="168"/>
      <c r="H764" s="168"/>
      <c r="I764" s="190"/>
      <c r="J764" s="190"/>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row>
    <row r="765" spans="1:42" ht="25.5" customHeight="1">
      <c r="A765" s="168"/>
      <c r="B765" s="168"/>
      <c r="C765" s="168"/>
      <c r="D765" s="168"/>
      <c r="E765" s="168"/>
      <c r="F765" s="168"/>
      <c r="G765" s="168"/>
      <c r="H765" s="168"/>
      <c r="I765" s="190"/>
      <c r="J765" s="190"/>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row>
    <row r="766" spans="1:42" ht="25.5" customHeight="1">
      <c r="A766" s="168"/>
      <c r="B766" s="168"/>
      <c r="C766" s="168"/>
      <c r="D766" s="168"/>
      <c r="E766" s="168"/>
      <c r="F766" s="168"/>
      <c r="G766" s="168"/>
      <c r="H766" s="168"/>
      <c r="I766" s="190"/>
      <c r="J766" s="190"/>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row>
    <row r="767" spans="1:42" ht="25.5" customHeight="1">
      <c r="A767" s="168"/>
      <c r="B767" s="168"/>
      <c r="C767" s="168"/>
      <c r="D767" s="168"/>
      <c r="E767" s="168"/>
      <c r="F767" s="168"/>
      <c r="G767" s="168"/>
      <c r="H767" s="168"/>
      <c r="I767" s="190"/>
      <c r="J767" s="190"/>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row>
    <row r="768" spans="1:42" ht="25.5" customHeight="1">
      <c r="A768" s="168"/>
      <c r="B768" s="168"/>
      <c r="C768" s="168"/>
      <c r="D768" s="168"/>
      <c r="E768" s="168"/>
      <c r="F768" s="168"/>
      <c r="G768" s="168"/>
      <c r="H768" s="168"/>
      <c r="I768" s="190"/>
      <c r="J768" s="190"/>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row>
    <row r="769" spans="1:42" ht="25.5" customHeight="1">
      <c r="A769" s="168"/>
      <c r="B769" s="168"/>
      <c r="C769" s="168"/>
      <c r="D769" s="168"/>
      <c r="E769" s="168"/>
      <c r="F769" s="168"/>
      <c r="G769" s="168"/>
      <c r="H769" s="168"/>
      <c r="I769" s="190"/>
      <c r="J769" s="190"/>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row>
    <row r="770" spans="1:42" ht="25.5" customHeight="1">
      <c r="A770" s="168"/>
      <c r="B770" s="168"/>
      <c r="C770" s="168"/>
      <c r="D770" s="168"/>
      <c r="E770" s="168"/>
      <c r="F770" s="168"/>
      <c r="G770" s="168"/>
      <c r="H770" s="168"/>
      <c r="I770" s="190"/>
      <c r="J770" s="190"/>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row>
    <row r="771" spans="1:42" ht="25.5" customHeight="1">
      <c r="A771" s="168"/>
      <c r="B771" s="168"/>
      <c r="C771" s="168"/>
      <c r="D771" s="168"/>
      <c r="E771" s="168"/>
      <c r="F771" s="168"/>
      <c r="G771" s="168"/>
      <c r="H771" s="168"/>
      <c r="I771" s="190"/>
      <c r="J771" s="190"/>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row>
    <row r="772" spans="1:42" ht="25.5" customHeight="1">
      <c r="A772" s="168"/>
      <c r="B772" s="168"/>
      <c r="C772" s="168"/>
      <c r="D772" s="168"/>
      <c r="E772" s="168"/>
      <c r="F772" s="168"/>
      <c r="G772" s="168"/>
      <c r="H772" s="168"/>
      <c r="I772" s="190"/>
      <c r="J772" s="190"/>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row>
    <row r="773" spans="1:42" ht="25.5" customHeight="1">
      <c r="A773" s="168"/>
      <c r="B773" s="168"/>
      <c r="C773" s="168"/>
      <c r="D773" s="168"/>
      <c r="E773" s="168"/>
      <c r="F773" s="168"/>
      <c r="G773" s="168"/>
      <c r="H773" s="168"/>
      <c r="I773" s="190"/>
      <c r="J773" s="190"/>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row>
    <row r="774" spans="1:42" ht="25.5" customHeight="1">
      <c r="A774" s="168"/>
      <c r="B774" s="168"/>
      <c r="C774" s="168"/>
      <c r="D774" s="168"/>
      <c r="E774" s="168"/>
      <c r="F774" s="168"/>
      <c r="G774" s="168"/>
      <c r="H774" s="168"/>
      <c r="I774" s="190"/>
      <c r="J774" s="190"/>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row>
    <row r="775" spans="1:42" ht="25.5" customHeight="1">
      <c r="A775" s="168"/>
      <c r="B775" s="168"/>
      <c r="C775" s="168"/>
      <c r="D775" s="168"/>
      <c r="E775" s="168"/>
      <c r="F775" s="168"/>
      <c r="G775" s="168"/>
      <c r="H775" s="168"/>
      <c r="I775" s="190"/>
      <c r="J775" s="190"/>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row>
    <row r="776" spans="1:42" ht="25.5" customHeight="1">
      <c r="A776" s="168"/>
      <c r="B776" s="168"/>
      <c r="C776" s="168"/>
      <c r="D776" s="168"/>
      <c r="E776" s="168"/>
      <c r="F776" s="168"/>
      <c r="G776" s="168"/>
      <c r="H776" s="168"/>
      <c r="I776" s="190"/>
      <c r="J776" s="190"/>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row>
    <row r="777" spans="1:42" ht="25.5" customHeight="1">
      <c r="A777" s="168"/>
      <c r="B777" s="168"/>
      <c r="C777" s="168"/>
      <c r="D777" s="168"/>
      <c r="E777" s="168"/>
      <c r="F777" s="168"/>
      <c r="G777" s="168"/>
      <c r="H777" s="168"/>
      <c r="I777" s="190"/>
      <c r="J777" s="190"/>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row>
    <row r="778" spans="1:42" ht="25.5" customHeight="1">
      <c r="A778" s="168"/>
      <c r="B778" s="168"/>
      <c r="C778" s="168"/>
      <c r="D778" s="168"/>
      <c r="E778" s="168"/>
      <c r="F778" s="168"/>
      <c r="G778" s="168"/>
      <c r="H778" s="168"/>
      <c r="I778" s="190"/>
      <c r="J778" s="190"/>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row>
    <row r="779" spans="1:42" ht="25.5" customHeight="1">
      <c r="A779" s="168"/>
      <c r="B779" s="168"/>
      <c r="C779" s="168"/>
      <c r="D779" s="168"/>
      <c r="E779" s="168"/>
      <c r="F779" s="168"/>
      <c r="G779" s="168"/>
      <c r="H779" s="168"/>
      <c r="I779" s="190"/>
      <c r="J779" s="190"/>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row>
    <row r="780" spans="1:42" ht="25.5" customHeight="1">
      <c r="A780" s="168"/>
      <c r="B780" s="168"/>
      <c r="C780" s="168"/>
      <c r="D780" s="168"/>
      <c r="E780" s="168"/>
      <c r="F780" s="168"/>
      <c r="G780" s="168"/>
      <c r="H780" s="168"/>
      <c r="I780" s="190"/>
      <c r="J780" s="190"/>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row>
    <row r="781" spans="1:42" ht="25.5" customHeight="1">
      <c r="A781" s="168"/>
      <c r="B781" s="168"/>
      <c r="C781" s="168"/>
      <c r="D781" s="168"/>
      <c r="E781" s="168"/>
      <c r="F781" s="168"/>
      <c r="G781" s="168"/>
      <c r="H781" s="168"/>
      <c r="I781" s="190"/>
      <c r="J781" s="190"/>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row>
    <row r="782" spans="1:42" ht="25.5" customHeight="1">
      <c r="A782" s="168"/>
      <c r="B782" s="168"/>
      <c r="C782" s="168"/>
      <c r="D782" s="168"/>
      <c r="E782" s="168"/>
      <c r="F782" s="168"/>
      <c r="G782" s="168"/>
      <c r="H782" s="168"/>
      <c r="I782" s="190"/>
      <c r="J782" s="190"/>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row>
    <row r="783" spans="1:42" ht="25.5" customHeight="1">
      <c r="A783" s="168"/>
      <c r="B783" s="168"/>
      <c r="C783" s="168"/>
      <c r="D783" s="168"/>
      <c r="E783" s="168"/>
      <c r="F783" s="168"/>
      <c r="G783" s="168"/>
      <c r="H783" s="168"/>
      <c r="I783" s="190"/>
      <c r="J783" s="190"/>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row>
    <row r="784" spans="1:42" ht="25.5" customHeight="1">
      <c r="A784" s="168"/>
      <c r="B784" s="168"/>
      <c r="C784" s="168"/>
      <c r="D784" s="168"/>
      <c r="E784" s="168"/>
      <c r="F784" s="168"/>
      <c r="G784" s="168"/>
      <c r="H784" s="168"/>
      <c r="I784" s="190"/>
      <c r="J784" s="190"/>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row>
    <row r="785" spans="1:42" ht="25.5" customHeight="1">
      <c r="A785" s="168"/>
      <c r="B785" s="168"/>
      <c r="C785" s="168"/>
      <c r="D785" s="168"/>
      <c r="E785" s="168"/>
      <c r="F785" s="168"/>
      <c r="G785" s="168"/>
      <c r="H785" s="168"/>
      <c r="I785" s="190"/>
      <c r="J785" s="190"/>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row>
    <row r="786" spans="1:42" ht="25.5" customHeight="1">
      <c r="A786" s="168"/>
      <c r="B786" s="168"/>
      <c r="C786" s="168"/>
      <c r="D786" s="168"/>
      <c r="E786" s="168"/>
      <c r="F786" s="168"/>
      <c r="G786" s="168"/>
      <c r="H786" s="168"/>
      <c r="I786" s="190"/>
      <c r="J786" s="190"/>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row>
    <row r="787" spans="1:42" ht="25.5" customHeight="1">
      <c r="A787" s="168"/>
      <c r="B787" s="168"/>
      <c r="C787" s="168"/>
      <c r="D787" s="168"/>
      <c r="E787" s="168"/>
      <c r="F787" s="168"/>
      <c r="G787" s="168"/>
      <c r="H787" s="168"/>
      <c r="I787" s="190"/>
      <c r="J787" s="190"/>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row>
    <row r="788" spans="1:42" ht="25.5" customHeight="1">
      <c r="A788" s="168"/>
      <c r="B788" s="168"/>
      <c r="C788" s="168"/>
      <c r="D788" s="168"/>
      <c r="E788" s="168"/>
      <c r="F788" s="168"/>
      <c r="G788" s="168"/>
      <c r="H788" s="168"/>
      <c r="I788" s="190"/>
      <c r="J788" s="190"/>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row>
    <row r="789" spans="1:42" ht="25.5" customHeight="1">
      <c r="A789" s="168"/>
      <c r="B789" s="168"/>
      <c r="C789" s="168"/>
      <c r="D789" s="168"/>
      <c r="E789" s="168"/>
      <c r="F789" s="168"/>
      <c r="G789" s="168"/>
      <c r="H789" s="168"/>
      <c r="I789" s="190"/>
      <c r="J789" s="190"/>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row>
    <row r="790" spans="1:42" ht="25.5" customHeight="1">
      <c r="A790" s="168"/>
      <c r="B790" s="168"/>
      <c r="C790" s="168"/>
      <c r="D790" s="168"/>
      <c r="E790" s="168"/>
      <c r="F790" s="168"/>
      <c r="G790" s="168"/>
      <c r="H790" s="168"/>
      <c r="I790" s="190"/>
      <c r="J790" s="190"/>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row>
    <row r="791" spans="1:42" ht="25.5" customHeight="1">
      <c r="A791" s="168"/>
      <c r="B791" s="168"/>
      <c r="C791" s="168"/>
      <c r="D791" s="168"/>
      <c r="E791" s="168"/>
      <c r="F791" s="168"/>
      <c r="G791" s="168"/>
      <c r="H791" s="168"/>
      <c r="I791" s="190"/>
      <c r="J791" s="190"/>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row>
    <row r="792" spans="1:42" ht="25.5" customHeight="1">
      <c r="A792" s="168"/>
      <c r="B792" s="168"/>
      <c r="C792" s="168"/>
      <c r="D792" s="168"/>
      <c r="E792" s="168"/>
      <c r="F792" s="168"/>
      <c r="G792" s="168"/>
      <c r="H792" s="168"/>
      <c r="I792" s="190"/>
      <c r="J792" s="190"/>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row>
    <row r="793" spans="1:42" ht="25.5" customHeight="1">
      <c r="A793" s="168"/>
      <c r="B793" s="168"/>
      <c r="C793" s="168"/>
      <c r="D793" s="168"/>
      <c r="E793" s="168"/>
      <c r="F793" s="168"/>
      <c r="G793" s="168"/>
      <c r="H793" s="168"/>
      <c r="I793" s="190"/>
      <c r="J793" s="190"/>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row>
    <row r="794" spans="1:42" ht="25.5" customHeight="1">
      <c r="A794" s="168"/>
      <c r="B794" s="168"/>
      <c r="C794" s="168"/>
      <c r="D794" s="168"/>
      <c r="E794" s="168"/>
      <c r="F794" s="168"/>
      <c r="G794" s="168"/>
      <c r="H794" s="168"/>
      <c r="I794" s="190"/>
      <c r="J794" s="190"/>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row>
    <row r="795" spans="1:42" ht="25.5" customHeight="1">
      <c r="A795" s="168"/>
      <c r="B795" s="168"/>
      <c r="C795" s="168"/>
      <c r="D795" s="168"/>
      <c r="E795" s="168"/>
      <c r="F795" s="168"/>
      <c r="G795" s="168"/>
      <c r="H795" s="168"/>
      <c r="I795" s="190"/>
      <c r="J795" s="190"/>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row>
    <row r="796" spans="1:42" ht="25.5" customHeight="1">
      <c r="A796" s="168"/>
      <c r="B796" s="168"/>
      <c r="C796" s="168"/>
      <c r="D796" s="168"/>
      <c r="E796" s="168"/>
      <c r="F796" s="168"/>
      <c r="G796" s="168"/>
      <c r="H796" s="168"/>
      <c r="I796" s="190"/>
      <c r="J796" s="190"/>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row>
    <row r="797" spans="1:42" ht="25.5" customHeight="1">
      <c r="A797" s="168"/>
      <c r="B797" s="168"/>
      <c r="C797" s="168"/>
      <c r="D797" s="168"/>
      <c r="E797" s="168"/>
      <c r="F797" s="168"/>
      <c r="G797" s="168"/>
      <c r="H797" s="168"/>
      <c r="I797" s="190"/>
      <c r="J797" s="190"/>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row>
    <row r="798" spans="1:42" ht="25.5" customHeight="1">
      <c r="A798" s="168"/>
      <c r="B798" s="168"/>
      <c r="C798" s="168"/>
      <c r="D798" s="168"/>
      <c r="E798" s="168"/>
      <c r="F798" s="168"/>
      <c r="G798" s="168"/>
      <c r="H798" s="168"/>
      <c r="I798" s="190"/>
      <c r="J798" s="190"/>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row>
    <row r="799" spans="1:42" ht="25.5" customHeight="1">
      <c r="A799" s="168"/>
      <c r="B799" s="168"/>
      <c r="C799" s="168"/>
      <c r="D799" s="168"/>
      <c r="E799" s="168"/>
      <c r="F799" s="168"/>
      <c r="G799" s="168"/>
      <c r="H799" s="168"/>
      <c r="I799" s="190"/>
      <c r="J799" s="190"/>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row>
    <row r="800" spans="1:42" ht="25.5" customHeight="1">
      <c r="A800" s="168"/>
      <c r="B800" s="168"/>
      <c r="C800" s="168"/>
      <c r="D800" s="168"/>
      <c r="E800" s="168"/>
      <c r="F800" s="168"/>
      <c r="G800" s="168"/>
      <c r="H800" s="168"/>
      <c r="I800" s="190"/>
      <c r="J800" s="190"/>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row>
    <row r="801" spans="1:42" ht="25.5" customHeight="1">
      <c r="A801" s="168"/>
      <c r="B801" s="168"/>
      <c r="C801" s="168"/>
      <c r="D801" s="168"/>
      <c r="E801" s="168"/>
      <c r="F801" s="168"/>
      <c r="G801" s="168"/>
      <c r="H801" s="168"/>
      <c r="I801" s="190"/>
      <c r="J801" s="190"/>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row>
    <row r="802" spans="1:42" ht="25.5" customHeight="1">
      <c r="A802" s="168"/>
      <c r="B802" s="168"/>
      <c r="C802" s="168"/>
      <c r="D802" s="168"/>
      <c r="E802" s="168"/>
      <c r="F802" s="168"/>
      <c r="G802" s="168"/>
      <c r="H802" s="168"/>
      <c r="I802" s="190"/>
      <c r="J802" s="190"/>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row>
    <row r="803" spans="1:42" ht="25.5" customHeight="1">
      <c r="A803" s="168"/>
      <c r="B803" s="168"/>
      <c r="C803" s="168"/>
      <c r="D803" s="168"/>
      <c r="E803" s="168"/>
      <c r="F803" s="168"/>
      <c r="G803" s="168"/>
      <c r="H803" s="168"/>
      <c r="I803" s="190"/>
      <c r="J803" s="190"/>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row>
    <row r="804" spans="1:42" ht="25.5" customHeight="1">
      <c r="A804" s="168"/>
      <c r="B804" s="168"/>
      <c r="C804" s="168"/>
      <c r="D804" s="168"/>
      <c r="E804" s="168"/>
      <c r="F804" s="168"/>
      <c r="G804" s="168"/>
      <c r="H804" s="168"/>
      <c r="I804" s="190"/>
      <c r="J804" s="190"/>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row>
    <row r="805" spans="1:42" ht="25.5" customHeight="1">
      <c r="A805" s="168"/>
      <c r="B805" s="168"/>
      <c r="C805" s="168"/>
      <c r="D805" s="168"/>
      <c r="E805" s="168"/>
      <c r="F805" s="168"/>
      <c r="G805" s="168"/>
      <c r="H805" s="168"/>
      <c r="I805" s="190"/>
      <c r="J805" s="190"/>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row>
    <row r="806" spans="1:42" ht="25.5" customHeight="1">
      <c r="A806" s="168"/>
      <c r="B806" s="168"/>
      <c r="C806" s="168"/>
      <c r="D806" s="168"/>
      <c r="E806" s="168"/>
      <c r="F806" s="168"/>
      <c r="G806" s="168"/>
      <c r="H806" s="168"/>
      <c r="I806" s="190"/>
      <c r="J806" s="190"/>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row>
    <row r="807" spans="1:42" ht="25.5" customHeight="1">
      <c r="A807" s="168"/>
      <c r="B807" s="168"/>
      <c r="C807" s="168"/>
      <c r="D807" s="168"/>
      <c r="E807" s="168"/>
      <c r="F807" s="168"/>
      <c r="G807" s="168"/>
      <c r="H807" s="168"/>
      <c r="I807" s="190"/>
      <c r="J807" s="190"/>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row>
    <row r="808" spans="1:42" ht="25.5" customHeight="1">
      <c r="A808" s="168"/>
      <c r="B808" s="168"/>
      <c r="C808" s="168"/>
      <c r="D808" s="168"/>
      <c r="E808" s="168"/>
      <c r="F808" s="168"/>
      <c r="G808" s="168"/>
      <c r="H808" s="168"/>
      <c r="I808" s="190"/>
      <c r="J808" s="190"/>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row>
    <row r="809" spans="1:42" ht="25.5" customHeight="1">
      <c r="A809" s="168"/>
      <c r="B809" s="168"/>
      <c r="C809" s="168"/>
      <c r="D809" s="168"/>
      <c r="E809" s="168"/>
      <c r="F809" s="168"/>
      <c r="G809" s="168"/>
      <c r="H809" s="168"/>
      <c r="I809" s="190"/>
      <c r="J809" s="190"/>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row>
    <row r="810" spans="1:42" ht="25.5" customHeight="1">
      <c r="A810" s="168"/>
      <c r="B810" s="168"/>
      <c r="C810" s="168"/>
      <c r="D810" s="168"/>
      <c r="E810" s="168"/>
      <c r="F810" s="168"/>
      <c r="G810" s="168"/>
      <c r="H810" s="168"/>
      <c r="I810" s="190"/>
      <c r="J810" s="190"/>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row>
    <row r="811" spans="1:42" ht="25.5" customHeight="1">
      <c r="A811" s="168"/>
      <c r="B811" s="168"/>
      <c r="C811" s="168"/>
      <c r="D811" s="168"/>
      <c r="E811" s="168"/>
      <c r="F811" s="168"/>
      <c r="G811" s="168"/>
      <c r="H811" s="168"/>
      <c r="I811" s="190"/>
      <c r="J811" s="190"/>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row>
    <row r="812" spans="1:42" ht="25.5" customHeight="1">
      <c r="A812" s="168"/>
      <c r="B812" s="168"/>
      <c r="C812" s="168"/>
      <c r="D812" s="168"/>
      <c r="E812" s="168"/>
      <c r="F812" s="168"/>
      <c r="G812" s="168"/>
      <c r="H812" s="168"/>
      <c r="I812" s="190"/>
      <c r="J812" s="190"/>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row>
    <row r="813" spans="1:42" ht="25.5" customHeight="1">
      <c r="A813" s="168"/>
      <c r="B813" s="168"/>
      <c r="C813" s="168"/>
      <c r="D813" s="168"/>
      <c r="E813" s="168"/>
      <c r="F813" s="168"/>
      <c r="G813" s="168"/>
      <c r="H813" s="168"/>
      <c r="I813" s="190"/>
      <c r="J813" s="190"/>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row>
    <row r="814" spans="1:42" ht="25.5" customHeight="1">
      <c r="A814" s="168"/>
      <c r="B814" s="168"/>
      <c r="C814" s="168"/>
      <c r="D814" s="168"/>
      <c r="E814" s="168"/>
      <c r="F814" s="168"/>
      <c r="G814" s="168"/>
      <c r="H814" s="168"/>
      <c r="I814" s="190"/>
      <c r="J814" s="190"/>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row>
    <row r="815" spans="1:42" ht="25.5" customHeight="1">
      <c r="A815" s="168"/>
      <c r="B815" s="168"/>
      <c r="C815" s="168"/>
      <c r="D815" s="168"/>
      <c r="E815" s="168"/>
      <c r="F815" s="168"/>
      <c r="G815" s="168"/>
      <c r="H815" s="168"/>
      <c r="I815" s="190"/>
      <c r="J815" s="190"/>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row>
    <row r="816" spans="1:42" ht="25.5" customHeight="1">
      <c r="A816" s="168"/>
      <c r="B816" s="168"/>
      <c r="C816" s="168"/>
      <c r="D816" s="168"/>
      <c r="E816" s="168"/>
      <c r="F816" s="168"/>
      <c r="G816" s="168"/>
      <c r="H816" s="168"/>
      <c r="I816" s="190"/>
      <c r="J816" s="190"/>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row>
    <row r="817" spans="1:42" ht="25.5" customHeight="1">
      <c r="A817" s="168"/>
      <c r="B817" s="168"/>
      <c r="C817" s="168"/>
      <c r="D817" s="168"/>
      <c r="E817" s="168"/>
      <c r="F817" s="168"/>
      <c r="G817" s="168"/>
      <c r="H817" s="168"/>
      <c r="I817" s="190"/>
      <c r="J817" s="190"/>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row>
    <row r="818" spans="1:42" ht="25.5" customHeight="1">
      <c r="A818" s="168"/>
      <c r="B818" s="168"/>
      <c r="C818" s="168"/>
      <c r="D818" s="168"/>
      <c r="E818" s="168"/>
      <c r="F818" s="168"/>
      <c r="G818" s="168"/>
      <c r="H818" s="168"/>
      <c r="I818" s="190"/>
      <c r="J818" s="190"/>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row>
    <row r="819" spans="1:42" ht="25.5" customHeight="1">
      <c r="A819" s="168"/>
      <c r="B819" s="168"/>
      <c r="C819" s="168"/>
      <c r="D819" s="168"/>
      <c r="E819" s="168"/>
      <c r="F819" s="168"/>
      <c r="G819" s="168"/>
      <c r="H819" s="168"/>
      <c r="I819" s="190"/>
      <c r="J819" s="190"/>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row>
    <row r="820" spans="1:42" ht="25.5" customHeight="1">
      <c r="A820" s="168"/>
      <c r="B820" s="168"/>
      <c r="C820" s="168"/>
      <c r="D820" s="168"/>
      <c r="E820" s="168"/>
      <c r="F820" s="168"/>
      <c r="G820" s="168"/>
      <c r="H820" s="168"/>
      <c r="I820" s="190"/>
      <c r="J820" s="190"/>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row>
    <row r="821" spans="1:42" ht="25.5" customHeight="1">
      <c r="A821" s="168"/>
      <c r="B821" s="168"/>
      <c r="C821" s="168"/>
      <c r="D821" s="168"/>
      <c r="E821" s="168"/>
      <c r="F821" s="168"/>
      <c r="G821" s="168"/>
      <c r="H821" s="168"/>
      <c r="I821" s="190"/>
      <c r="J821" s="190"/>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row>
    <row r="822" spans="1:42" ht="25.5" customHeight="1">
      <c r="A822" s="168"/>
      <c r="B822" s="168"/>
      <c r="C822" s="168"/>
      <c r="D822" s="168"/>
      <c r="E822" s="168"/>
      <c r="F822" s="168"/>
      <c r="G822" s="168"/>
      <c r="H822" s="168"/>
      <c r="I822" s="190"/>
      <c r="J822" s="190"/>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row>
    <row r="823" spans="1:42" ht="25.5" customHeight="1">
      <c r="A823" s="168"/>
      <c r="B823" s="168"/>
      <c r="C823" s="168"/>
      <c r="D823" s="168"/>
      <c r="E823" s="168"/>
      <c r="F823" s="168"/>
      <c r="G823" s="168"/>
      <c r="H823" s="168"/>
      <c r="I823" s="190"/>
      <c r="J823" s="190"/>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row>
    <row r="824" spans="1:42" ht="25.5" customHeight="1">
      <c r="A824" s="168"/>
      <c r="B824" s="168"/>
      <c r="C824" s="168"/>
      <c r="D824" s="168"/>
      <c r="E824" s="168"/>
      <c r="F824" s="168"/>
      <c r="G824" s="168"/>
      <c r="H824" s="168"/>
      <c r="I824" s="190"/>
      <c r="J824" s="190"/>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row>
    <row r="825" spans="1:42" ht="25.5" customHeight="1">
      <c r="A825" s="168"/>
      <c r="B825" s="168"/>
      <c r="C825" s="168"/>
      <c r="D825" s="168"/>
      <c r="E825" s="168"/>
      <c r="F825" s="168"/>
      <c r="G825" s="168"/>
      <c r="H825" s="168"/>
      <c r="I825" s="190"/>
      <c r="J825" s="190"/>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row>
    <row r="826" spans="1:42" ht="25.5" customHeight="1">
      <c r="A826" s="168"/>
      <c r="B826" s="168"/>
      <c r="C826" s="168"/>
      <c r="D826" s="168"/>
      <c r="E826" s="168"/>
      <c r="F826" s="168"/>
      <c r="G826" s="168"/>
      <c r="H826" s="168"/>
      <c r="I826" s="190"/>
      <c r="J826" s="190"/>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row>
    <row r="827" spans="1:42" ht="25.5" customHeight="1">
      <c r="A827" s="168"/>
      <c r="B827" s="168"/>
      <c r="C827" s="168"/>
      <c r="D827" s="168"/>
      <c r="E827" s="168"/>
      <c r="F827" s="168"/>
      <c r="G827" s="168"/>
      <c r="H827" s="168"/>
      <c r="I827" s="190"/>
      <c r="J827" s="190"/>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row>
    <row r="828" spans="1:42" ht="25.5" customHeight="1">
      <c r="A828" s="168"/>
      <c r="B828" s="168"/>
      <c r="C828" s="168"/>
      <c r="D828" s="168"/>
      <c r="E828" s="168"/>
      <c r="F828" s="168"/>
      <c r="G828" s="168"/>
      <c r="H828" s="168"/>
      <c r="I828" s="190"/>
      <c r="J828" s="190"/>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row>
    <row r="829" spans="1:42" ht="25.5" customHeight="1">
      <c r="A829" s="168"/>
      <c r="B829" s="168"/>
      <c r="C829" s="168"/>
      <c r="D829" s="168"/>
      <c r="E829" s="168"/>
      <c r="F829" s="168"/>
      <c r="G829" s="168"/>
      <c r="H829" s="168"/>
      <c r="I829" s="190"/>
      <c r="J829" s="190"/>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row>
    <row r="830" spans="1:42" ht="25.5" customHeight="1">
      <c r="A830" s="168"/>
      <c r="B830" s="168"/>
      <c r="C830" s="168"/>
      <c r="D830" s="168"/>
      <c r="E830" s="168"/>
      <c r="F830" s="168"/>
      <c r="G830" s="168"/>
      <c r="H830" s="168"/>
      <c r="I830" s="190"/>
      <c r="J830" s="190"/>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row>
    <row r="831" spans="1:42" ht="25.5" customHeight="1">
      <c r="A831" s="168"/>
      <c r="B831" s="168"/>
      <c r="C831" s="168"/>
      <c r="D831" s="168"/>
      <c r="E831" s="168"/>
      <c r="F831" s="168"/>
      <c r="G831" s="168"/>
      <c r="H831" s="168"/>
      <c r="I831" s="190"/>
      <c r="J831" s="190"/>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row>
    <row r="832" spans="1:42" ht="25.5" customHeight="1">
      <c r="A832" s="168"/>
      <c r="B832" s="168"/>
      <c r="C832" s="168"/>
      <c r="D832" s="168"/>
      <c r="E832" s="168"/>
      <c r="F832" s="168"/>
      <c r="G832" s="168"/>
      <c r="H832" s="168"/>
      <c r="I832" s="190"/>
      <c r="J832" s="190"/>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row>
    <row r="833" spans="1:42" ht="25.5" customHeight="1">
      <c r="A833" s="168"/>
      <c r="B833" s="168"/>
      <c r="C833" s="168"/>
      <c r="D833" s="168"/>
      <c r="E833" s="168"/>
      <c r="F833" s="168"/>
      <c r="G833" s="168"/>
      <c r="H833" s="168"/>
      <c r="I833" s="190"/>
      <c r="J833" s="190"/>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row>
    <row r="834" spans="1:42" ht="25.5" customHeight="1">
      <c r="A834" s="168"/>
      <c r="B834" s="168"/>
      <c r="C834" s="168"/>
      <c r="D834" s="168"/>
      <c r="E834" s="168"/>
      <c r="F834" s="168"/>
      <c r="G834" s="168"/>
      <c r="H834" s="168"/>
      <c r="I834" s="190"/>
      <c r="J834" s="190"/>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row>
    <row r="835" spans="1:42" ht="25.5" customHeight="1">
      <c r="A835" s="168"/>
      <c r="B835" s="168"/>
      <c r="C835" s="168"/>
      <c r="D835" s="168"/>
      <c r="E835" s="168"/>
      <c r="F835" s="168"/>
      <c r="G835" s="168"/>
      <c r="H835" s="168"/>
      <c r="I835" s="190"/>
      <c r="J835" s="190"/>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row>
    <row r="836" spans="1:42" ht="25.5" customHeight="1">
      <c r="A836" s="168"/>
      <c r="B836" s="168"/>
      <c r="C836" s="168"/>
      <c r="D836" s="168"/>
      <c r="E836" s="168"/>
      <c r="F836" s="168"/>
      <c r="G836" s="168"/>
      <c r="H836" s="168"/>
      <c r="I836" s="190"/>
      <c r="J836" s="190"/>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row>
    <row r="837" spans="1:42" ht="25.5" customHeight="1">
      <c r="A837" s="168"/>
      <c r="B837" s="168"/>
      <c r="C837" s="168"/>
      <c r="D837" s="168"/>
      <c r="E837" s="168"/>
      <c r="F837" s="168"/>
      <c r="G837" s="168"/>
      <c r="H837" s="168"/>
      <c r="I837" s="190"/>
      <c r="J837" s="190"/>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row>
    <row r="838" spans="1:42" ht="25.5" customHeight="1">
      <c r="A838" s="168"/>
      <c r="B838" s="168"/>
      <c r="C838" s="168"/>
      <c r="D838" s="168"/>
      <c r="E838" s="168"/>
      <c r="F838" s="168"/>
      <c r="G838" s="168"/>
      <c r="H838" s="168"/>
      <c r="I838" s="190"/>
      <c r="J838" s="190"/>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row>
    <row r="839" spans="1:42" ht="25.5" customHeight="1">
      <c r="A839" s="168"/>
      <c r="B839" s="168"/>
      <c r="C839" s="168"/>
      <c r="D839" s="168"/>
      <c r="E839" s="168"/>
      <c r="F839" s="168"/>
      <c r="G839" s="168"/>
      <c r="H839" s="168"/>
      <c r="I839" s="190"/>
      <c r="J839" s="190"/>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row>
    <row r="840" spans="1:42" ht="25.5" customHeight="1">
      <c r="A840" s="168"/>
      <c r="B840" s="168"/>
      <c r="C840" s="168"/>
      <c r="D840" s="168"/>
      <c r="E840" s="168"/>
      <c r="F840" s="168"/>
      <c r="G840" s="168"/>
      <c r="H840" s="168"/>
      <c r="I840" s="190"/>
      <c r="J840" s="190"/>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row>
    <row r="841" spans="1:42" ht="25.5" customHeight="1">
      <c r="A841" s="168"/>
      <c r="B841" s="168"/>
      <c r="C841" s="168"/>
      <c r="D841" s="168"/>
      <c r="E841" s="168"/>
      <c r="F841" s="168"/>
      <c r="G841" s="168"/>
      <c r="H841" s="168"/>
      <c r="I841" s="190"/>
      <c r="J841" s="190"/>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row>
    <row r="842" spans="1:42" ht="25.5" customHeight="1">
      <c r="A842" s="168"/>
      <c r="B842" s="168"/>
      <c r="C842" s="168"/>
      <c r="D842" s="168"/>
      <c r="E842" s="168"/>
      <c r="F842" s="168"/>
      <c r="G842" s="168"/>
      <c r="H842" s="168"/>
      <c r="I842" s="190"/>
      <c r="J842" s="190"/>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row>
    <row r="843" spans="1:42" ht="25.5" customHeight="1">
      <c r="A843" s="168"/>
      <c r="B843" s="168"/>
      <c r="C843" s="168"/>
      <c r="D843" s="168"/>
      <c r="E843" s="168"/>
      <c r="F843" s="168"/>
      <c r="G843" s="168"/>
      <c r="H843" s="168"/>
      <c r="I843" s="190"/>
      <c r="J843" s="190"/>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row>
    <row r="844" spans="1:42" ht="25.5" customHeight="1">
      <c r="A844" s="168"/>
      <c r="B844" s="168"/>
      <c r="C844" s="168"/>
      <c r="D844" s="168"/>
      <c r="E844" s="168"/>
      <c r="F844" s="168"/>
      <c r="G844" s="168"/>
      <c r="H844" s="168"/>
      <c r="I844" s="190"/>
      <c r="J844" s="190"/>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row>
    <row r="845" spans="1:42" ht="25.5" customHeight="1">
      <c r="A845" s="168"/>
      <c r="B845" s="168"/>
      <c r="C845" s="168"/>
      <c r="D845" s="168"/>
      <c r="E845" s="168"/>
      <c r="F845" s="168"/>
      <c r="G845" s="168"/>
      <c r="H845" s="168"/>
      <c r="I845" s="190"/>
      <c r="J845" s="190"/>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row>
    <row r="846" spans="1:42" ht="25.5" customHeight="1">
      <c r="A846" s="168"/>
      <c r="B846" s="168"/>
      <c r="C846" s="168"/>
      <c r="D846" s="168"/>
      <c r="E846" s="168"/>
      <c r="F846" s="168"/>
      <c r="G846" s="168"/>
      <c r="H846" s="168"/>
      <c r="I846" s="190"/>
      <c r="J846" s="190"/>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row>
    <row r="847" spans="1:42" ht="25.5" customHeight="1">
      <c r="A847" s="168"/>
      <c r="B847" s="168"/>
      <c r="C847" s="168"/>
      <c r="D847" s="168"/>
      <c r="E847" s="168"/>
      <c r="F847" s="168"/>
      <c r="G847" s="168"/>
      <c r="H847" s="168"/>
      <c r="I847" s="190"/>
      <c r="J847" s="190"/>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row>
    <row r="848" spans="1:42" ht="25.5" customHeight="1">
      <c r="A848" s="168"/>
      <c r="B848" s="168"/>
      <c r="C848" s="168"/>
      <c r="D848" s="168"/>
      <c r="E848" s="168"/>
      <c r="F848" s="168"/>
      <c r="G848" s="168"/>
      <c r="H848" s="168"/>
      <c r="I848" s="190"/>
      <c r="J848" s="190"/>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row>
    <row r="849" spans="1:42" ht="25.5" customHeight="1">
      <c r="A849" s="168"/>
      <c r="B849" s="168"/>
      <c r="C849" s="168"/>
      <c r="D849" s="168"/>
      <c r="E849" s="168"/>
      <c r="F849" s="168"/>
      <c r="G849" s="168"/>
      <c r="H849" s="168"/>
      <c r="I849" s="190"/>
      <c r="J849" s="190"/>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row>
    <row r="850" spans="1:42" ht="25.5" customHeight="1">
      <c r="A850" s="168"/>
      <c r="B850" s="168"/>
      <c r="C850" s="168"/>
      <c r="D850" s="168"/>
      <c r="E850" s="168"/>
      <c r="F850" s="168"/>
      <c r="G850" s="168"/>
      <c r="H850" s="168"/>
      <c r="I850" s="190"/>
      <c r="J850" s="190"/>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row>
    <row r="851" spans="1:42" ht="25.5" customHeight="1">
      <c r="A851" s="168"/>
      <c r="B851" s="168"/>
      <c r="C851" s="168"/>
      <c r="D851" s="168"/>
      <c r="E851" s="168"/>
      <c r="F851" s="168"/>
      <c r="G851" s="168"/>
      <c r="H851" s="168"/>
      <c r="I851" s="190"/>
      <c r="J851" s="190"/>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row>
    <row r="852" spans="1:42" ht="25.5" customHeight="1">
      <c r="A852" s="168"/>
      <c r="B852" s="168"/>
      <c r="C852" s="168"/>
      <c r="D852" s="168"/>
      <c r="E852" s="168"/>
      <c r="F852" s="168"/>
      <c r="G852" s="168"/>
      <c r="H852" s="168"/>
      <c r="I852" s="190"/>
      <c r="J852" s="190"/>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row>
    <row r="853" spans="1:42" ht="25.5" customHeight="1">
      <c r="A853" s="168"/>
      <c r="B853" s="168"/>
      <c r="C853" s="168"/>
      <c r="D853" s="168"/>
      <c r="E853" s="168"/>
      <c r="F853" s="168"/>
      <c r="G853" s="168"/>
      <c r="H853" s="168"/>
      <c r="I853" s="190"/>
      <c r="J853" s="190"/>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row>
    <row r="854" spans="1:42" ht="25.5" customHeight="1">
      <c r="A854" s="168"/>
      <c r="B854" s="168"/>
      <c r="C854" s="168"/>
      <c r="D854" s="168"/>
      <c r="E854" s="168"/>
      <c r="F854" s="168"/>
      <c r="G854" s="168"/>
      <c r="H854" s="168"/>
      <c r="I854" s="190"/>
      <c r="J854" s="190"/>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row>
    <row r="855" spans="1:42" ht="25.5" customHeight="1">
      <c r="A855" s="168"/>
      <c r="B855" s="168"/>
      <c r="C855" s="168"/>
      <c r="D855" s="168"/>
      <c r="E855" s="168"/>
      <c r="F855" s="168"/>
      <c r="G855" s="168"/>
      <c r="H855" s="168"/>
      <c r="I855" s="190"/>
      <c r="J855" s="190"/>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row>
    <row r="856" spans="1:42" ht="25.5" customHeight="1">
      <c r="A856" s="168"/>
      <c r="B856" s="168"/>
      <c r="C856" s="168"/>
      <c r="D856" s="168"/>
      <c r="E856" s="168"/>
      <c r="F856" s="168"/>
      <c r="G856" s="168"/>
      <c r="H856" s="168"/>
      <c r="I856" s="190"/>
      <c r="J856" s="190"/>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row>
    <row r="857" spans="1:42" ht="25.5" customHeight="1">
      <c r="A857" s="168"/>
      <c r="B857" s="168"/>
      <c r="C857" s="168"/>
      <c r="D857" s="168"/>
      <c r="E857" s="168"/>
      <c r="F857" s="168"/>
      <c r="G857" s="168"/>
      <c r="H857" s="168"/>
      <c r="I857" s="190"/>
      <c r="J857" s="190"/>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row>
    <row r="858" spans="1:42" ht="25.5" customHeight="1">
      <c r="A858" s="168"/>
      <c r="B858" s="168"/>
      <c r="C858" s="168"/>
      <c r="D858" s="168"/>
      <c r="E858" s="168"/>
      <c r="F858" s="168"/>
      <c r="G858" s="168"/>
      <c r="H858" s="168"/>
      <c r="I858" s="190"/>
      <c r="J858" s="190"/>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row>
    <row r="859" spans="1:42" ht="25.5" customHeight="1">
      <c r="A859" s="168"/>
      <c r="B859" s="168"/>
      <c r="C859" s="168"/>
      <c r="D859" s="168"/>
      <c r="E859" s="168"/>
      <c r="F859" s="168"/>
      <c r="G859" s="168"/>
      <c r="H859" s="168"/>
      <c r="I859" s="190"/>
      <c r="J859" s="190"/>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row>
    <row r="860" spans="1:42" ht="25.5" customHeight="1">
      <c r="A860" s="168"/>
      <c r="B860" s="168"/>
      <c r="C860" s="168"/>
      <c r="D860" s="168"/>
      <c r="E860" s="168"/>
      <c r="F860" s="168"/>
      <c r="G860" s="168"/>
      <c r="H860" s="168"/>
      <c r="I860" s="190"/>
      <c r="J860" s="190"/>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row>
    <row r="861" spans="1:42" ht="25.5" customHeight="1">
      <c r="A861" s="168"/>
      <c r="B861" s="168"/>
      <c r="C861" s="168"/>
      <c r="D861" s="168"/>
      <c r="E861" s="168"/>
      <c r="F861" s="168"/>
      <c r="G861" s="168"/>
      <c r="H861" s="168"/>
      <c r="I861" s="190"/>
      <c r="J861" s="190"/>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row>
    <row r="862" spans="1:42" ht="25.5" customHeight="1">
      <c r="A862" s="168"/>
      <c r="B862" s="168"/>
      <c r="C862" s="168"/>
      <c r="D862" s="168"/>
      <c r="E862" s="168"/>
      <c r="F862" s="168"/>
      <c r="G862" s="168"/>
      <c r="H862" s="168"/>
      <c r="I862" s="190"/>
      <c r="J862" s="190"/>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row>
    <row r="863" spans="1:42" ht="25.5" customHeight="1">
      <c r="A863" s="168"/>
      <c r="B863" s="168"/>
      <c r="C863" s="168"/>
      <c r="D863" s="168"/>
      <c r="E863" s="168"/>
      <c r="F863" s="168"/>
      <c r="G863" s="168"/>
      <c r="H863" s="168"/>
      <c r="I863" s="190"/>
      <c r="J863" s="190"/>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row>
    <row r="864" spans="1:42" ht="25.5" customHeight="1">
      <c r="A864" s="168"/>
      <c r="B864" s="168"/>
      <c r="C864" s="168"/>
      <c r="D864" s="168"/>
      <c r="E864" s="168"/>
      <c r="F864" s="168"/>
      <c r="G864" s="168"/>
      <c r="H864" s="168"/>
      <c r="I864" s="190"/>
      <c r="J864" s="190"/>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row>
    <row r="865" spans="1:42" ht="25.5" customHeight="1">
      <c r="A865" s="168"/>
      <c r="B865" s="168"/>
      <c r="C865" s="168"/>
      <c r="D865" s="168"/>
      <c r="E865" s="168"/>
      <c r="F865" s="168"/>
      <c r="G865" s="168"/>
      <c r="H865" s="168"/>
      <c r="I865" s="190"/>
      <c r="J865" s="190"/>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row>
    <row r="866" spans="1:42" ht="25.5" customHeight="1">
      <c r="A866" s="168"/>
      <c r="B866" s="168"/>
      <c r="C866" s="168"/>
      <c r="D866" s="168"/>
      <c r="E866" s="168"/>
      <c r="F866" s="168"/>
      <c r="G866" s="168"/>
      <c r="H866" s="168"/>
      <c r="I866" s="190"/>
      <c r="J866" s="190"/>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row>
    <row r="867" spans="1:42" ht="25.5" customHeight="1">
      <c r="A867" s="168"/>
      <c r="B867" s="168"/>
      <c r="C867" s="168"/>
      <c r="D867" s="168"/>
      <c r="E867" s="168"/>
      <c r="F867" s="168"/>
      <c r="G867" s="168"/>
      <c r="H867" s="168"/>
      <c r="I867" s="190"/>
      <c r="J867" s="190"/>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row>
    <row r="868" spans="1:42" ht="25.5" customHeight="1">
      <c r="A868" s="168"/>
      <c r="B868" s="168"/>
      <c r="C868" s="168"/>
      <c r="D868" s="168"/>
      <c r="E868" s="168"/>
      <c r="F868" s="168"/>
      <c r="G868" s="168"/>
      <c r="H868" s="168"/>
      <c r="I868" s="190"/>
      <c r="J868" s="190"/>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row>
    <row r="869" spans="1:42" ht="25.5" customHeight="1">
      <c r="A869" s="168"/>
      <c r="B869" s="168"/>
      <c r="C869" s="168"/>
      <c r="D869" s="168"/>
      <c r="E869" s="168"/>
      <c r="F869" s="168"/>
      <c r="G869" s="168"/>
      <c r="H869" s="168"/>
      <c r="I869" s="190"/>
      <c r="J869" s="190"/>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row>
    <row r="870" spans="1:42" ht="25.5" customHeight="1">
      <c r="A870" s="168"/>
      <c r="B870" s="168"/>
      <c r="C870" s="168"/>
      <c r="D870" s="168"/>
      <c r="E870" s="168"/>
      <c r="F870" s="168"/>
      <c r="G870" s="168"/>
      <c r="H870" s="168"/>
      <c r="I870" s="190"/>
      <c r="J870" s="190"/>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row>
    <row r="871" spans="1:42" ht="25.5" customHeight="1">
      <c r="A871" s="168"/>
      <c r="B871" s="168"/>
      <c r="C871" s="168"/>
      <c r="D871" s="168"/>
      <c r="E871" s="168"/>
      <c r="F871" s="168"/>
      <c r="G871" s="168"/>
      <c r="H871" s="168"/>
      <c r="I871" s="190"/>
      <c r="J871" s="190"/>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row>
    <row r="872" spans="1:42" ht="25.5" customHeight="1">
      <c r="A872" s="168"/>
      <c r="B872" s="168"/>
      <c r="C872" s="168"/>
      <c r="D872" s="168"/>
      <c r="E872" s="168"/>
      <c r="F872" s="168"/>
      <c r="G872" s="168"/>
      <c r="H872" s="168"/>
      <c r="I872" s="190"/>
      <c r="J872" s="190"/>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row>
    <row r="873" spans="1:42" ht="25.5" customHeight="1">
      <c r="A873" s="168"/>
      <c r="B873" s="168"/>
      <c r="C873" s="168"/>
      <c r="D873" s="168"/>
      <c r="E873" s="168"/>
      <c r="F873" s="168"/>
      <c r="G873" s="168"/>
      <c r="H873" s="168"/>
      <c r="I873" s="190"/>
      <c r="J873" s="190"/>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row>
    <row r="874" spans="1:42" ht="25.5" customHeight="1">
      <c r="A874" s="168"/>
      <c r="B874" s="168"/>
      <c r="C874" s="168"/>
      <c r="D874" s="168"/>
      <c r="E874" s="168"/>
      <c r="F874" s="168"/>
      <c r="G874" s="168"/>
      <c r="H874" s="168"/>
      <c r="I874" s="190"/>
      <c r="J874" s="190"/>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row>
    <row r="875" spans="1:42" ht="25.5" customHeight="1">
      <c r="A875" s="168"/>
      <c r="B875" s="168"/>
      <c r="C875" s="168"/>
      <c r="D875" s="168"/>
      <c r="E875" s="168"/>
      <c r="F875" s="168"/>
      <c r="G875" s="168"/>
      <c r="H875" s="168"/>
      <c r="I875" s="190"/>
      <c r="J875" s="190"/>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row>
    <row r="876" spans="1:42" ht="25.5" customHeight="1">
      <c r="A876" s="168"/>
      <c r="B876" s="168"/>
      <c r="C876" s="168"/>
      <c r="D876" s="168"/>
      <c r="E876" s="168"/>
      <c r="F876" s="168"/>
      <c r="G876" s="168"/>
      <c r="H876" s="168"/>
      <c r="I876" s="190"/>
      <c r="J876" s="190"/>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row>
    <row r="877" spans="1:42" ht="25.5" customHeight="1">
      <c r="A877" s="168"/>
      <c r="B877" s="168"/>
      <c r="C877" s="168"/>
      <c r="D877" s="168"/>
      <c r="E877" s="168"/>
      <c r="F877" s="168"/>
      <c r="G877" s="168"/>
      <c r="H877" s="168"/>
      <c r="I877" s="190"/>
      <c r="J877" s="190"/>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row>
    <row r="878" spans="1:42" ht="25.5" customHeight="1">
      <c r="A878" s="168"/>
      <c r="B878" s="168"/>
      <c r="C878" s="168"/>
      <c r="D878" s="168"/>
      <c r="E878" s="168"/>
      <c r="F878" s="168"/>
      <c r="G878" s="168"/>
      <c r="H878" s="168"/>
      <c r="I878" s="190"/>
      <c r="J878" s="190"/>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row>
    <row r="879" spans="1:42" ht="25.5" customHeight="1">
      <c r="A879" s="168"/>
      <c r="B879" s="168"/>
      <c r="C879" s="168"/>
      <c r="D879" s="168"/>
      <c r="E879" s="168"/>
      <c r="F879" s="168"/>
      <c r="G879" s="168"/>
      <c r="H879" s="168"/>
      <c r="I879" s="190"/>
      <c r="J879" s="190"/>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row>
    <row r="880" spans="1:42" ht="25.5" customHeight="1">
      <c r="A880" s="168"/>
      <c r="B880" s="168"/>
      <c r="C880" s="168"/>
      <c r="D880" s="168"/>
      <c r="E880" s="168"/>
      <c r="F880" s="168"/>
      <c r="G880" s="168"/>
      <c r="H880" s="168"/>
      <c r="I880" s="190"/>
      <c r="J880" s="190"/>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row>
    <row r="881" spans="1:42" ht="25.5" customHeight="1">
      <c r="A881" s="168"/>
      <c r="B881" s="168"/>
      <c r="C881" s="168"/>
      <c r="D881" s="168"/>
      <c r="E881" s="168"/>
      <c r="F881" s="168"/>
      <c r="G881" s="168"/>
      <c r="H881" s="168"/>
      <c r="I881" s="190"/>
      <c r="J881" s="190"/>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row>
    <row r="882" spans="1:42" ht="25.5" customHeight="1">
      <c r="A882" s="168"/>
      <c r="B882" s="168"/>
      <c r="C882" s="168"/>
      <c r="D882" s="168"/>
      <c r="E882" s="168"/>
      <c r="F882" s="168"/>
      <c r="G882" s="168"/>
      <c r="H882" s="168"/>
      <c r="I882" s="190"/>
      <c r="J882" s="190"/>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row>
    <row r="883" spans="1:42" ht="25.5" customHeight="1">
      <c r="A883" s="168"/>
      <c r="B883" s="168"/>
      <c r="C883" s="168"/>
      <c r="D883" s="168"/>
      <c r="E883" s="168"/>
      <c r="F883" s="168"/>
      <c r="G883" s="168"/>
      <c r="H883" s="168"/>
      <c r="I883" s="190"/>
      <c r="J883" s="190"/>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row>
    <row r="884" spans="1:42" ht="25.5" customHeight="1">
      <c r="A884" s="168"/>
      <c r="B884" s="168"/>
      <c r="C884" s="168"/>
      <c r="D884" s="168"/>
      <c r="E884" s="168"/>
      <c r="F884" s="168"/>
      <c r="G884" s="168"/>
      <c r="H884" s="168"/>
      <c r="I884" s="190"/>
      <c r="J884" s="190"/>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row>
    <row r="885" spans="1:42" ht="25.5" customHeight="1">
      <c r="A885" s="168"/>
      <c r="B885" s="168"/>
      <c r="C885" s="168"/>
      <c r="D885" s="168"/>
      <c r="E885" s="168"/>
      <c r="F885" s="168"/>
      <c r="G885" s="168"/>
      <c r="H885" s="168"/>
      <c r="I885" s="190"/>
      <c r="J885" s="190"/>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row>
    <row r="886" spans="1:42" ht="25.5" customHeight="1">
      <c r="A886" s="168"/>
      <c r="B886" s="168"/>
      <c r="C886" s="168"/>
      <c r="D886" s="168"/>
      <c r="E886" s="168"/>
      <c r="F886" s="168"/>
      <c r="G886" s="168"/>
      <c r="H886" s="168"/>
      <c r="I886" s="190"/>
      <c r="J886" s="190"/>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row>
    <row r="887" spans="1:42" ht="25.5" customHeight="1">
      <c r="A887" s="168"/>
      <c r="B887" s="168"/>
      <c r="C887" s="168"/>
      <c r="D887" s="168"/>
      <c r="E887" s="168"/>
      <c r="F887" s="168"/>
      <c r="G887" s="168"/>
      <c r="H887" s="168"/>
      <c r="I887" s="190"/>
      <c r="J887" s="190"/>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row>
    <row r="888" spans="1:42" ht="25.5" customHeight="1">
      <c r="A888" s="168"/>
      <c r="B888" s="168"/>
      <c r="C888" s="168"/>
      <c r="D888" s="168"/>
      <c r="E888" s="168"/>
      <c r="F888" s="168"/>
      <c r="G888" s="168"/>
      <c r="H888" s="168"/>
      <c r="I888" s="190"/>
      <c r="J888" s="190"/>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row>
    <row r="889" spans="1:42" ht="25.5" customHeight="1">
      <c r="A889" s="168"/>
      <c r="B889" s="168"/>
      <c r="C889" s="168"/>
      <c r="D889" s="168"/>
      <c r="E889" s="168"/>
      <c r="F889" s="168"/>
      <c r="G889" s="168"/>
      <c r="H889" s="168"/>
      <c r="I889" s="190"/>
      <c r="J889" s="190"/>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row>
    <row r="890" spans="1:42" ht="25.5" customHeight="1">
      <c r="A890" s="168"/>
      <c r="B890" s="168"/>
      <c r="C890" s="168"/>
      <c r="D890" s="168"/>
      <c r="E890" s="168"/>
      <c r="F890" s="168"/>
      <c r="G890" s="168"/>
      <c r="H890" s="168"/>
      <c r="I890" s="190"/>
      <c r="J890" s="190"/>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row>
    <row r="891" spans="1:42" ht="25.5" customHeight="1">
      <c r="A891" s="168"/>
      <c r="B891" s="168"/>
      <c r="C891" s="168"/>
      <c r="D891" s="168"/>
      <c r="E891" s="168"/>
      <c r="F891" s="168"/>
      <c r="G891" s="168"/>
      <c r="H891" s="168"/>
      <c r="I891" s="190"/>
      <c r="J891" s="190"/>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row>
    <row r="892" spans="1:42" ht="25.5" customHeight="1">
      <c r="A892" s="168"/>
      <c r="B892" s="168"/>
      <c r="C892" s="168"/>
      <c r="D892" s="168"/>
      <c r="E892" s="168"/>
      <c r="F892" s="168"/>
      <c r="G892" s="168"/>
      <c r="H892" s="168"/>
      <c r="I892" s="190"/>
      <c r="J892" s="190"/>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row>
    <row r="893" spans="1:42" ht="25.5" customHeight="1">
      <c r="A893" s="168"/>
      <c r="B893" s="168"/>
      <c r="C893" s="168"/>
      <c r="D893" s="168"/>
      <c r="E893" s="168"/>
      <c r="F893" s="168"/>
      <c r="G893" s="168"/>
      <c r="H893" s="168"/>
      <c r="I893" s="190"/>
      <c r="J893" s="190"/>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row>
    <row r="894" spans="1:42" ht="25.5" customHeight="1">
      <c r="A894" s="168"/>
      <c r="B894" s="168"/>
      <c r="C894" s="168"/>
      <c r="D894" s="168"/>
      <c r="E894" s="168"/>
      <c r="F894" s="168"/>
      <c r="G894" s="168"/>
      <c r="H894" s="168"/>
      <c r="I894" s="190"/>
      <c r="J894" s="190"/>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row>
    <row r="895" spans="1:42" ht="25.5" customHeight="1">
      <c r="A895" s="168"/>
      <c r="B895" s="168"/>
      <c r="C895" s="168"/>
      <c r="D895" s="168"/>
      <c r="E895" s="168"/>
      <c r="F895" s="168"/>
      <c r="G895" s="168"/>
      <c r="H895" s="168"/>
      <c r="I895" s="190"/>
      <c r="J895" s="190"/>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row>
    <row r="896" spans="1:42" ht="25.5" customHeight="1">
      <c r="A896" s="168"/>
      <c r="B896" s="168"/>
      <c r="C896" s="168"/>
      <c r="D896" s="168"/>
      <c r="E896" s="168"/>
      <c r="F896" s="168"/>
      <c r="G896" s="168"/>
      <c r="H896" s="168"/>
      <c r="I896" s="190"/>
      <c r="J896" s="190"/>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row>
    <row r="897" spans="1:42" ht="25.5" customHeight="1">
      <c r="A897" s="168"/>
      <c r="B897" s="168"/>
      <c r="C897" s="168"/>
      <c r="D897" s="168"/>
      <c r="E897" s="168"/>
      <c r="F897" s="168"/>
      <c r="G897" s="168"/>
      <c r="H897" s="168"/>
      <c r="I897" s="190"/>
      <c r="J897" s="190"/>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row>
    <row r="898" spans="1:42" ht="25.5" customHeight="1">
      <c r="A898" s="168"/>
      <c r="B898" s="168"/>
      <c r="C898" s="168"/>
      <c r="D898" s="168"/>
      <c r="E898" s="168"/>
      <c r="F898" s="168"/>
      <c r="G898" s="168"/>
      <c r="H898" s="168"/>
      <c r="I898" s="190"/>
      <c r="J898" s="190"/>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row>
    <row r="899" spans="1:42" ht="25.5" customHeight="1">
      <c r="A899" s="168"/>
      <c r="B899" s="168"/>
      <c r="C899" s="168"/>
      <c r="D899" s="168"/>
      <c r="E899" s="168"/>
      <c r="F899" s="168"/>
      <c r="G899" s="168"/>
      <c r="H899" s="168"/>
      <c r="I899" s="190"/>
      <c r="J899" s="190"/>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row>
    <row r="900" spans="1:42" ht="25.5" customHeight="1">
      <c r="A900" s="168"/>
      <c r="B900" s="168"/>
      <c r="C900" s="168"/>
      <c r="D900" s="168"/>
      <c r="E900" s="168"/>
      <c r="F900" s="168"/>
      <c r="G900" s="168"/>
      <c r="H900" s="168"/>
      <c r="I900" s="190"/>
      <c r="J900" s="190"/>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row>
    <row r="901" spans="1:42" ht="25.5" customHeight="1">
      <c r="A901" s="168"/>
      <c r="B901" s="168"/>
      <c r="C901" s="168"/>
      <c r="D901" s="168"/>
      <c r="E901" s="168"/>
      <c r="F901" s="168"/>
      <c r="G901" s="168"/>
      <c r="H901" s="168"/>
      <c r="I901" s="190"/>
      <c r="J901" s="190"/>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row>
    <row r="902" spans="1:42" ht="25.5" customHeight="1">
      <c r="A902" s="168"/>
      <c r="B902" s="168"/>
      <c r="C902" s="168"/>
      <c r="D902" s="168"/>
      <c r="E902" s="168"/>
      <c r="F902" s="168"/>
      <c r="G902" s="168"/>
      <c r="H902" s="168"/>
      <c r="I902" s="190"/>
      <c r="J902" s="190"/>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row>
    <row r="903" spans="1:42" ht="25.5" customHeight="1">
      <c r="A903" s="168"/>
      <c r="B903" s="168"/>
      <c r="C903" s="168"/>
      <c r="D903" s="168"/>
      <c r="E903" s="168"/>
      <c r="F903" s="168"/>
      <c r="G903" s="168"/>
      <c r="H903" s="168"/>
      <c r="I903" s="190"/>
      <c r="J903" s="190"/>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row>
    <row r="904" spans="1:42" ht="25.5" customHeight="1">
      <c r="A904" s="168"/>
      <c r="B904" s="168"/>
      <c r="C904" s="168"/>
      <c r="D904" s="168"/>
      <c r="E904" s="168"/>
      <c r="F904" s="168"/>
      <c r="G904" s="168"/>
      <c r="H904" s="168"/>
      <c r="I904" s="190"/>
      <c r="J904" s="190"/>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row>
    <row r="905" spans="1:42" ht="25.5" customHeight="1">
      <c r="A905" s="168"/>
      <c r="B905" s="168"/>
      <c r="C905" s="168"/>
      <c r="D905" s="168"/>
      <c r="E905" s="168"/>
      <c r="F905" s="168"/>
      <c r="G905" s="168"/>
      <c r="H905" s="168"/>
      <c r="I905" s="190"/>
      <c r="J905" s="190"/>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row>
    <row r="906" spans="1:42" ht="25.5" customHeight="1">
      <c r="A906" s="168"/>
      <c r="B906" s="168"/>
      <c r="C906" s="168"/>
      <c r="D906" s="168"/>
      <c r="E906" s="168"/>
      <c r="F906" s="168"/>
      <c r="G906" s="168"/>
      <c r="H906" s="168"/>
      <c r="I906" s="190"/>
      <c r="J906" s="190"/>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row>
    <row r="907" spans="1:42" ht="25.5" customHeight="1">
      <c r="A907" s="168"/>
      <c r="B907" s="168"/>
      <c r="C907" s="168"/>
      <c r="D907" s="168"/>
      <c r="E907" s="168"/>
      <c r="F907" s="168"/>
      <c r="G907" s="168"/>
      <c r="H907" s="168"/>
      <c r="I907" s="190"/>
      <c r="J907" s="190"/>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row>
    <row r="908" spans="1:42" ht="25.5" customHeight="1">
      <c r="A908" s="168"/>
      <c r="B908" s="168"/>
      <c r="C908" s="168"/>
      <c r="D908" s="168"/>
      <c r="E908" s="168"/>
      <c r="F908" s="168"/>
      <c r="G908" s="168"/>
      <c r="H908" s="168"/>
      <c r="I908" s="190"/>
      <c r="J908" s="190"/>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row>
    <row r="909" spans="1:42" ht="25.5" customHeight="1">
      <c r="A909" s="168"/>
      <c r="B909" s="168"/>
      <c r="C909" s="168"/>
      <c r="D909" s="168"/>
      <c r="E909" s="168"/>
      <c r="F909" s="168"/>
      <c r="G909" s="168"/>
      <c r="H909" s="168"/>
      <c r="I909" s="190"/>
      <c r="J909" s="190"/>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row>
    <row r="910" spans="1:42" ht="25.5" customHeight="1">
      <c r="A910" s="168"/>
      <c r="B910" s="168"/>
      <c r="C910" s="168"/>
      <c r="D910" s="168"/>
      <c r="E910" s="168"/>
      <c r="F910" s="168"/>
      <c r="G910" s="168"/>
      <c r="H910" s="168"/>
      <c r="I910" s="190"/>
      <c r="J910" s="190"/>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row>
    <row r="911" spans="1:42" ht="25.5" customHeight="1">
      <c r="A911" s="168"/>
      <c r="B911" s="168"/>
      <c r="C911" s="168"/>
      <c r="D911" s="168"/>
      <c r="E911" s="168"/>
      <c r="F911" s="168"/>
      <c r="G911" s="168"/>
      <c r="H911" s="168"/>
      <c r="I911" s="190"/>
      <c r="J911" s="190"/>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row>
    <row r="912" spans="1:42" ht="25.5" customHeight="1">
      <c r="A912" s="168"/>
      <c r="B912" s="168"/>
      <c r="C912" s="168"/>
      <c r="D912" s="168"/>
      <c r="E912" s="168"/>
      <c r="F912" s="168"/>
      <c r="G912" s="168"/>
      <c r="H912" s="168"/>
      <c r="I912" s="190"/>
      <c r="J912" s="190"/>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row>
    <row r="913" spans="1:42" ht="25.5" customHeight="1">
      <c r="A913" s="168"/>
      <c r="B913" s="168"/>
      <c r="C913" s="168"/>
      <c r="D913" s="168"/>
      <c r="E913" s="168"/>
      <c r="F913" s="168"/>
      <c r="G913" s="168"/>
      <c r="H913" s="168"/>
      <c r="I913" s="190"/>
      <c r="J913" s="190"/>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row>
    <row r="914" spans="1:42" ht="25.5" customHeight="1">
      <c r="A914" s="168"/>
      <c r="B914" s="168"/>
      <c r="C914" s="168"/>
      <c r="D914" s="168"/>
      <c r="E914" s="168"/>
      <c r="F914" s="168"/>
      <c r="G914" s="168"/>
      <c r="H914" s="168"/>
      <c r="I914" s="190"/>
      <c r="J914" s="190"/>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row>
    <row r="915" spans="1:42" ht="25.5" customHeight="1">
      <c r="A915" s="168"/>
      <c r="B915" s="168"/>
      <c r="C915" s="168"/>
      <c r="D915" s="168"/>
      <c r="E915" s="168"/>
      <c r="F915" s="168"/>
      <c r="G915" s="168"/>
      <c r="H915" s="168"/>
      <c r="I915" s="190"/>
      <c r="J915" s="190"/>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row>
    <row r="916" spans="1:42" ht="25.5" customHeight="1">
      <c r="A916" s="168"/>
      <c r="B916" s="168"/>
      <c r="C916" s="168"/>
      <c r="D916" s="168"/>
      <c r="E916" s="168"/>
      <c r="F916" s="168"/>
      <c r="G916" s="168"/>
      <c r="H916" s="168"/>
      <c r="I916" s="190"/>
      <c r="J916" s="190"/>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row>
    <row r="917" spans="1:42" ht="25.5" customHeight="1">
      <c r="A917" s="168"/>
      <c r="B917" s="168"/>
      <c r="C917" s="168"/>
      <c r="D917" s="168"/>
      <c r="E917" s="168"/>
      <c r="F917" s="168"/>
      <c r="G917" s="168"/>
      <c r="H917" s="168"/>
      <c r="I917" s="190"/>
      <c r="J917" s="190"/>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row>
    <row r="918" spans="1:42" ht="25.5" customHeight="1">
      <c r="A918" s="168"/>
      <c r="B918" s="168"/>
      <c r="C918" s="168"/>
      <c r="D918" s="168"/>
      <c r="E918" s="168"/>
      <c r="F918" s="168"/>
      <c r="G918" s="168"/>
      <c r="H918" s="168"/>
      <c r="I918" s="190"/>
      <c r="J918" s="190"/>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row>
    <row r="919" spans="1:42" ht="25.5" customHeight="1">
      <c r="A919" s="168"/>
      <c r="B919" s="168"/>
      <c r="C919" s="168"/>
      <c r="D919" s="168"/>
      <c r="E919" s="168"/>
      <c r="F919" s="168"/>
      <c r="G919" s="168"/>
      <c r="H919" s="168"/>
      <c r="I919" s="190"/>
      <c r="J919" s="190"/>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row>
    <row r="920" spans="1:42" ht="25.5" customHeight="1">
      <c r="A920" s="168"/>
      <c r="B920" s="168"/>
      <c r="C920" s="168"/>
      <c r="D920" s="168"/>
      <c r="E920" s="168"/>
      <c r="F920" s="168"/>
      <c r="G920" s="168"/>
      <c r="H920" s="168"/>
      <c r="I920" s="190"/>
      <c r="J920" s="190"/>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row>
    <row r="921" spans="1:42" ht="25.5" customHeight="1">
      <c r="A921" s="168"/>
      <c r="B921" s="168"/>
      <c r="C921" s="168"/>
      <c r="D921" s="168"/>
      <c r="E921" s="168"/>
      <c r="F921" s="168"/>
      <c r="G921" s="168"/>
      <c r="H921" s="168"/>
      <c r="I921" s="190"/>
      <c r="J921" s="190"/>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row>
    <row r="922" spans="1:42" ht="25.5" customHeight="1">
      <c r="A922" s="168"/>
      <c r="B922" s="168"/>
      <c r="C922" s="168"/>
      <c r="D922" s="168"/>
      <c r="E922" s="168"/>
      <c r="F922" s="168"/>
      <c r="G922" s="168"/>
      <c r="H922" s="168"/>
      <c r="I922" s="190"/>
      <c r="J922" s="190"/>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row>
    <row r="923" spans="1:42" ht="25.5" customHeight="1">
      <c r="A923" s="168"/>
      <c r="B923" s="168"/>
      <c r="C923" s="168"/>
      <c r="D923" s="168"/>
      <c r="E923" s="168"/>
      <c r="F923" s="168"/>
      <c r="G923" s="168"/>
      <c r="H923" s="168"/>
      <c r="I923" s="190"/>
      <c r="J923" s="190"/>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row>
    <row r="924" spans="1:42" ht="25.5" customHeight="1">
      <c r="A924" s="168"/>
      <c r="B924" s="168"/>
      <c r="C924" s="168"/>
      <c r="D924" s="168"/>
      <c r="E924" s="168"/>
      <c r="F924" s="168"/>
      <c r="G924" s="168"/>
      <c r="H924" s="168"/>
      <c r="I924" s="190"/>
      <c r="J924" s="190"/>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row>
    <row r="925" spans="1:42" ht="25.5" customHeight="1">
      <c r="A925" s="168"/>
      <c r="B925" s="168"/>
      <c r="C925" s="168"/>
      <c r="D925" s="168"/>
      <c r="E925" s="168"/>
      <c r="F925" s="168"/>
      <c r="G925" s="168"/>
      <c r="H925" s="168"/>
      <c r="I925" s="190"/>
      <c r="J925" s="190"/>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row>
    <row r="926" spans="1:42" ht="25.5" customHeight="1">
      <c r="A926" s="168"/>
      <c r="B926" s="168"/>
      <c r="C926" s="168"/>
      <c r="D926" s="168"/>
      <c r="E926" s="168"/>
      <c r="F926" s="168"/>
      <c r="G926" s="168"/>
      <c r="H926" s="168"/>
      <c r="I926" s="190"/>
      <c r="J926" s="190"/>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row>
    <row r="927" spans="1:42" ht="25.5" customHeight="1">
      <c r="A927" s="168"/>
      <c r="B927" s="168"/>
      <c r="C927" s="168"/>
      <c r="D927" s="168"/>
      <c r="E927" s="168"/>
      <c r="F927" s="168"/>
      <c r="G927" s="168"/>
      <c r="H927" s="168"/>
      <c r="I927" s="190"/>
      <c r="J927" s="190"/>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row>
    <row r="928" spans="1:42" ht="25.5" customHeight="1">
      <c r="A928" s="168"/>
      <c r="B928" s="168"/>
      <c r="C928" s="168"/>
      <c r="D928" s="168"/>
      <c r="E928" s="168"/>
      <c r="F928" s="168"/>
      <c r="G928" s="168"/>
      <c r="H928" s="168"/>
      <c r="I928" s="190"/>
      <c r="J928" s="190"/>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row>
    <row r="929" spans="1:42" ht="25.5" customHeight="1">
      <c r="A929" s="168"/>
      <c r="B929" s="168"/>
      <c r="C929" s="168"/>
      <c r="D929" s="168"/>
      <c r="E929" s="168"/>
      <c r="F929" s="168"/>
      <c r="G929" s="168"/>
      <c r="H929" s="168"/>
      <c r="I929" s="190"/>
      <c r="J929" s="190"/>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row>
    <row r="930" spans="1:42" ht="25.5" customHeight="1">
      <c r="A930" s="168"/>
      <c r="B930" s="168"/>
      <c r="C930" s="168"/>
      <c r="D930" s="168"/>
      <c r="E930" s="168"/>
      <c r="F930" s="168"/>
      <c r="G930" s="168"/>
      <c r="H930" s="168"/>
      <c r="I930" s="190"/>
      <c r="J930" s="190"/>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row>
    <row r="931" spans="1:42" ht="25.5" customHeight="1">
      <c r="A931" s="168"/>
      <c r="B931" s="168"/>
      <c r="C931" s="168"/>
      <c r="D931" s="168"/>
      <c r="E931" s="168"/>
      <c r="F931" s="168"/>
      <c r="G931" s="168"/>
      <c r="H931" s="168"/>
      <c r="I931" s="190"/>
      <c r="J931" s="190"/>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row>
    <row r="932" spans="1:42" ht="25.5" customHeight="1">
      <c r="A932" s="168"/>
      <c r="B932" s="168"/>
      <c r="C932" s="168"/>
      <c r="D932" s="168"/>
      <c r="E932" s="168"/>
      <c r="F932" s="168"/>
      <c r="G932" s="168"/>
      <c r="H932" s="168"/>
      <c r="I932" s="190"/>
      <c r="J932" s="190"/>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row>
    <row r="933" spans="1:42" ht="25.5" customHeight="1">
      <c r="A933" s="168"/>
      <c r="B933" s="168"/>
      <c r="C933" s="168"/>
      <c r="D933" s="168"/>
      <c r="E933" s="168"/>
      <c r="F933" s="168"/>
      <c r="G933" s="168"/>
      <c r="H933" s="168"/>
      <c r="I933" s="190"/>
      <c r="J933" s="190"/>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row>
    <row r="934" spans="1:42" ht="25.5" customHeight="1">
      <c r="A934" s="168"/>
      <c r="B934" s="168"/>
      <c r="C934" s="168"/>
      <c r="D934" s="168"/>
      <c r="E934" s="168"/>
      <c r="F934" s="168"/>
      <c r="G934" s="168"/>
      <c r="H934" s="168"/>
      <c r="I934" s="190"/>
      <c r="J934" s="190"/>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row>
    <row r="935" spans="1:42" ht="25.5" customHeight="1">
      <c r="A935" s="168"/>
      <c r="B935" s="168"/>
      <c r="C935" s="168"/>
      <c r="D935" s="168"/>
      <c r="E935" s="168"/>
      <c r="F935" s="168"/>
      <c r="G935" s="168"/>
      <c r="H935" s="168"/>
      <c r="I935" s="190"/>
      <c r="J935" s="190"/>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row>
    <row r="936" spans="1:42" ht="25.5" customHeight="1">
      <c r="A936" s="168"/>
      <c r="B936" s="168"/>
      <c r="C936" s="168"/>
      <c r="D936" s="168"/>
      <c r="E936" s="168"/>
      <c r="F936" s="168"/>
      <c r="G936" s="168"/>
      <c r="H936" s="168"/>
      <c r="I936" s="190"/>
      <c r="J936" s="190"/>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row>
    <row r="937" spans="1:42" ht="25.5" customHeight="1">
      <c r="A937" s="168"/>
      <c r="B937" s="168"/>
      <c r="C937" s="168"/>
      <c r="D937" s="168"/>
      <c r="E937" s="168"/>
      <c r="F937" s="168"/>
      <c r="G937" s="168"/>
      <c r="H937" s="168"/>
      <c r="I937" s="190"/>
      <c r="J937" s="190"/>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row>
    <row r="938" spans="1:42" ht="25.5" customHeight="1">
      <c r="A938" s="168"/>
      <c r="B938" s="168"/>
      <c r="C938" s="168"/>
      <c r="D938" s="168"/>
      <c r="E938" s="168"/>
      <c r="F938" s="168"/>
      <c r="G938" s="168"/>
      <c r="H938" s="168"/>
      <c r="I938" s="190"/>
      <c r="J938" s="190"/>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row>
    <row r="939" spans="1:42" ht="25.5" customHeight="1">
      <c r="A939" s="168"/>
      <c r="B939" s="168"/>
      <c r="C939" s="168"/>
      <c r="D939" s="168"/>
      <c r="E939" s="168"/>
      <c r="F939" s="168"/>
      <c r="G939" s="168"/>
      <c r="H939" s="168"/>
      <c r="I939" s="190"/>
      <c r="J939" s="190"/>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row>
    <row r="940" spans="1:42" ht="25.5" customHeight="1">
      <c r="A940" s="168"/>
      <c r="B940" s="168"/>
      <c r="C940" s="168"/>
      <c r="D940" s="168"/>
      <c r="E940" s="168"/>
      <c r="F940" s="168"/>
      <c r="G940" s="168"/>
      <c r="H940" s="168"/>
      <c r="I940" s="190"/>
      <c r="J940" s="190"/>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row>
    <row r="941" spans="1:42" ht="25.5" customHeight="1">
      <c r="A941" s="168"/>
      <c r="B941" s="168"/>
      <c r="C941" s="168"/>
      <c r="D941" s="168"/>
      <c r="E941" s="168"/>
      <c r="F941" s="168"/>
      <c r="G941" s="168"/>
      <c r="H941" s="168"/>
      <c r="I941" s="190"/>
      <c r="J941" s="190"/>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row>
    <row r="942" spans="1:42" ht="25.5" customHeight="1">
      <c r="A942" s="168"/>
      <c r="B942" s="168"/>
      <c r="C942" s="168"/>
      <c r="D942" s="168"/>
      <c r="E942" s="168"/>
      <c r="F942" s="168"/>
      <c r="G942" s="168"/>
      <c r="H942" s="168"/>
      <c r="I942" s="190"/>
      <c r="J942" s="190"/>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row>
    <row r="943" spans="1:42" ht="25.5" customHeight="1">
      <c r="A943" s="168"/>
      <c r="B943" s="168"/>
      <c r="C943" s="168"/>
      <c r="D943" s="168"/>
      <c r="E943" s="168"/>
      <c r="F943" s="168"/>
      <c r="G943" s="168"/>
      <c r="H943" s="168"/>
      <c r="I943" s="190"/>
      <c r="J943" s="190"/>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row>
    <row r="944" spans="1:42" ht="25.5" customHeight="1">
      <c r="A944" s="168"/>
      <c r="B944" s="168"/>
      <c r="C944" s="168"/>
      <c r="D944" s="168"/>
      <c r="E944" s="168"/>
      <c r="F944" s="168"/>
      <c r="G944" s="168"/>
      <c r="H944" s="168"/>
      <c r="I944" s="190"/>
      <c r="J944" s="190"/>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row>
    <row r="945" spans="1:42" ht="25.5" customHeight="1">
      <c r="A945" s="168"/>
      <c r="B945" s="168"/>
      <c r="C945" s="168"/>
      <c r="D945" s="168"/>
      <c r="E945" s="168"/>
      <c r="F945" s="168"/>
      <c r="G945" s="168"/>
      <c r="H945" s="168"/>
      <c r="I945" s="190"/>
      <c r="J945" s="190"/>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row>
    <row r="946" spans="1:42" ht="25.5" customHeight="1">
      <c r="A946" s="168"/>
      <c r="B946" s="168"/>
      <c r="C946" s="168"/>
      <c r="D946" s="168"/>
      <c r="E946" s="168"/>
      <c r="F946" s="168"/>
      <c r="G946" s="168"/>
      <c r="H946" s="168"/>
      <c r="I946" s="190"/>
      <c r="J946" s="190"/>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row>
    <row r="947" spans="1:42" ht="25.5" customHeight="1">
      <c r="A947" s="168"/>
      <c r="B947" s="168"/>
      <c r="C947" s="168"/>
      <c r="D947" s="168"/>
      <c r="E947" s="168"/>
      <c r="F947" s="168"/>
      <c r="G947" s="168"/>
      <c r="H947" s="168"/>
      <c r="I947" s="190"/>
      <c r="J947" s="190"/>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row>
    <row r="948" spans="1:42" ht="25.5" customHeight="1">
      <c r="A948" s="168"/>
      <c r="B948" s="168"/>
      <c r="C948" s="168"/>
      <c r="D948" s="168"/>
      <c r="E948" s="168"/>
      <c r="F948" s="168"/>
      <c r="G948" s="168"/>
      <c r="H948" s="168"/>
      <c r="I948" s="190"/>
      <c r="J948" s="190"/>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row>
    <row r="949" spans="1:42" ht="25.5" customHeight="1">
      <c r="A949" s="168"/>
      <c r="B949" s="168"/>
      <c r="C949" s="168"/>
      <c r="D949" s="168"/>
      <c r="E949" s="168"/>
      <c r="F949" s="168"/>
      <c r="G949" s="168"/>
      <c r="H949" s="168"/>
      <c r="I949" s="190"/>
      <c r="J949" s="190"/>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row>
    <row r="950" spans="1:42" ht="25.5" customHeight="1">
      <c r="A950" s="168"/>
      <c r="B950" s="168"/>
      <c r="C950" s="168"/>
      <c r="D950" s="168"/>
      <c r="E950" s="168"/>
      <c r="F950" s="168"/>
      <c r="G950" s="168"/>
      <c r="H950" s="168"/>
      <c r="I950" s="190"/>
      <c r="J950" s="190"/>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row>
    <row r="951" spans="1:42" ht="25.5" customHeight="1">
      <c r="A951" s="168"/>
      <c r="B951" s="168"/>
      <c r="C951" s="168"/>
      <c r="D951" s="168"/>
      <c r="E951" s="168"/>
      <c r="F951" s="168"/>
      <c r="G951" s="168"/>
      <c r="H951" s="168"/>
      <c r="I951" s="190"/>
      <c r="J951" s="190"/>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row>
    <row r="952" spans="1:42" ht="25.5" customHeight="1">
      <c r="A952" s="168"/>
      <c r="B952" s="168"/>
      <c r="C952" s="168"/>
      <c r="D952" s="168"/>
      <c r="E952" s="168"/>
      <c r="F952" s="168"/>
      <c r="G952" s="168"/>
      <c r="H952" s="168"/>
      <c r="I952" s="190"/>
      <c r="J952" s="190"/>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row>
    <row r="953" spans="1:42" ht="25.5" customHeight="1">
      <c r="A953" s="168"/>
      <c r="B953" s="168"/>
      <c r="C953" s="168"/>
      <c r="D953" s="168"/>
      <c r="E953" s="168"/>
      <c r="F953" s="168"/>
      <c r="G953" s="168"/>
      <c r="H953" s="168"/>
      <c r="I953" s="190"/>
      <c r="J953" s="190"/>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row>
    <row r="954" spans="1:42" ht="25.5" customHeight="1">
      <c r="A954" s="168"/>
      <c r="B954" s="168"/>
      <c r="C954" s="168"/>
      <c r="D954" s="168"/>
      <c r="E954" s="168"/>
      <c r="F954" s="168"/>
      <c r="G954" s="168"/>
      <c r="H954" s="168"/>
      <c r="I954" s="190"/>
      <c r="J954" s="190"/>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row>
    <row r="955" spans="1:42" ht="25.5" customHeight="1">
      <c r="A955" s="168"/>
      <c r="B955" s="168"/>
      <c r="C955" s="168"/>
      <c r="D955" s="168"/>
      <c r="E955" s="168"/>
      <c r="F955" s="168"/>
      <c r="G955" s="168"/>
      <c r="H955" s="168"/>
      <c r="I955" s="190"/>
      <c r="J955" s="190"/>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row>
    <row r="956" spans="1:42" ht="25.5" customHeight="1">
      <c r="A956" s="168"/>
      <c r="B956" s="168"/>
      <c r="C956" s="168"/>
      <c r="D956" s="168"/>
      <c r="E956" s="168"/>
      <c r="F956" s="168"/>
      <c r="G956" s="168"/>
      <c r="H956" s="168"/>
      <c r="I956" s="190"/>
      <c r="J956" s="190"/>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row>
    <row r="957" spans="1:42" ht="25.5" customHeight="1">
      <c r="A957" s="168"/>
      <c r="B957" s="168"/>
      <c r="C957" s="168"/>
      <c r="D957" s="168"/>
      <c r="E957" s="168"/>
      <c r="F957" s="168"/>
      <c r="G957" s="168"/>
      <c r="H957" s="168"/>
      <c r="I957" s="190"/>
      <c r="J957" s="190"/>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row>
    <row r="958" spans="1:42" ht="25.5" customHeight="1">
      <c r="A958" s="168"/>
      <c r="B958" s="168"/>
      <c r="C958" s="168"/>
      <c r="D958" s="168"/>
      <c r="E958" s="168"/>
      <c r="F958" s="168"/>
      <c r="G958" s="168"/>
      <c r="H958" s="168"/>
      <c r="I958" s="190"/>
      <c r="J958" s="190"/>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row>
    <row r="959" spans="1:42" ht="25.5" customHeight="1">
      <c r="A959" s="168"/>
      <c r="B959" s="168"/>
      <c r="C959" s="168"/>
      <c r="D959" s="168"/>
      <c r="E959" s="168"/>
      <c r="F959" s="168"/>
      <c r="G959" s="168"/>
      <c r="H959" s="168"/>
      <c r="I959" s="190"/>
      <c r="J959" s="190"/>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row>
    <row r="960" spans="1:42" ht="25.5" customHeight="1">
      <c r="A960" s="168"/>
      <c r="B960" s="168"/>
      <c r="C960" s="168"/>
      <c r="D960" s="168"/>
      <c r="E960" s="168"/>
      <c r="F960" s="168"/>
      <c r="G960" s="168"/>
      <c r="H960" s="168"/>
      <c r="I960" s="190"/>
      <c r="J960" s="190"/>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row>
    <row r="961" spans="1:42" ht="25.5" customHeight="1">
      <c r="A961" s="168"/>
      <c r="B961" s="168"/>
      <c r="C961" s="168"/>
      <c r="D961" s="168"/>
      <c r="E961" s="168"/>
      <c r="F961" s="168"/>
      <c r="G961" s="168"/>
      <c r="H961" s="168"/>
      <c r="I961" s="190"/>
      <c r="J961" s="190"/>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row>
    <row r="962" spans="1:42" ht="25.5" customHeight="1">
      <c r="A962" s="168"/>
      <c r="B962" s="168"/>
      <c r="C962" s="168"/>
      <c r="D962" s="168"/>
      <c r="E962" s="168"/>
      <c r="F962" s="168"/>
      <c r="G962" s="168"/>
      <c r="H962" s="168"/>
      <c r="I962" s="190"/>
      <c r="J962" s="190"/>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row>
    <row r="963" spans="1:42" ht="25.5" customHeight="1">
      <c r="A963" s="168"/>
      <c r="B963" s="168"/>
      <c r="C963" s="168"/>
      <c r="D963" s="168"/>
      <c r="E963" s="168"/>
      <c r="F963" s="168"/>
      <c r="G963" s="168"/>
      <c r="H963" s="168"/>
      <c r="I963" s="190"/>
      <c r="J963" s="190"/>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row>
    <row r="964" spans="1:42" ht="25.5" customHeight="1">
      <c r="A964" s="168"/>
      <c r="B964" s="168"/>
      <c r="C964" s="168"/>
      <c r="D964" s="168"/>
      <c r="E964" s="168"/>
      <c r="F964" s="168"/>
      <c r="G964" s="168"/>
      <c r="H964" s="168"/>
      <c r="I964" s="190"/>
      <c r="J964" s="190"/>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row>
    <row r="965" spans="1:42" ht="25.5" customHeight="1">
      <c r="A965" s="168"/>
      <c r="B965" s="168"/>
      <c r="C965" s="168"/>
      <c r="D965" s="168"/>
      <c r="E965" s="168"/>
      <c r="F965" s="168"/>
      <c r="G965" s="168"/>
      <c r="H965" s="168"/>
      <c r="I965" s="190"/>
      <c r="J965" s="190"/>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row>
    <row r="966" spans="1:42" ht="25.5" customHeight="1">
      <c r="A966" s="168"/>
      <c r="B966" s="168"/>
      <c r="C966" s="168"/>
      <c r="D966" s="168"/>
      <c r="E966" s="168"/>
      <c r="F966" s="168"/>
      <c r="G966" s="168"/>
      <c r="H966" s="168"/>
      <c r="I966" s="190"/>
      <c r="J966" s="190"/>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row>
    <row r="967" spans="1:42" ht="25.5" customHeight="1">
      <c r="A967" s="168"/>
      <c r="B967" s="168"/>
      <c r="C967" s="168"/>
      <c r="D967" s="168"/>
      <c r="E967" s="168"/>
      <c r="F967" s="168"/>
      <c r="G967" s="168"/>
      <c r="H967" s="168"/>
      <c r="I967" s="190"/>
      <c r="J967" s="190"/>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row>
    <row r="968" spans="1:42" ht="25.5" customHeight="1">
      <c r="A968" s="168"/>
      <c r="B968" s="168"/>
      <c r="C968" s="168"/>
      <c r="D968" s="168"/>
      <c r="E968" s="168"/>
      <c r="F968" s="168"/>
      <c r="G968" s="168"/>
      <c r="H968" s="168"/>
      <c r="I968" s="190"/>
      <c r="J968" s="190"/>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row>
    <row r="969" spans="1:42" ht="25.5" customHeight="1">
      <c r="A969" s="168"/>
      <c r="B969" s="168"/>
      <c r="C969" s="168"/>
      <c r="D969" s="168"/>
      <c r="E969" s="168"/>
      <c r="F969" s="168"/>
      <c r="G969" s="168"/>
      <c r="H969" s="168"/>
      <c r="I969" s="190"/>
      <c r="J969" s="190"/>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row>
    <row r="970" spans="1:42" ht="25.5" customHeight="1">
      <c r="A970" s="168"/>
      <c r="B970" s="168"/>
      <c r="C970" s="168"/>
      <c r="D970" s="168"/>
      <c r="E970" s="168"/>
      <c r="F970" s="168"/>
      <c r="G970" s="168"/>
      <c r="H970" s="168"/>
      <c r="I970" s="190"/>
      <c r="J970" s="190"/>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row>
    <row r="971" spans="1:42" ht="25.5" customHeight="1">
      <c r="A971" s="168"/>
      <c r="B971" s="168"/>
      <c r="C971" s="168"/>
      <c r="D971" s="168"/>
      <c r="E971" s="168"/>
      <c r="F971" s="168"/>
      <c r="G971" s="168"/>
      <c r="H971" s="168"/>
      <c r="I971" s="190"/>
      <c r="J971" s="190"/>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row>
    <row r="972" spans="1:42" ht="25.5" customHeight="1">
      <c r="A972" s="168"/>
      <c r="B972" s="168"/>
      <c r="C972" s="168"/>
      <c r="D972" s="168"/>
      <c r="E972" s="168"/>
      <c r="F972" s="168"/>
      <c r="G972" s="168"/>
      <c r="H972" s="168"/>
      <c r="I972" s="190"/>
      <c r="J972" s="190"/>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row>
    <row r="973" spans="1:42" ht="25.5" customHeight="1">
      <c r="A973" s="168"/>
      <c r="B973" s="168"/>
      <c r="C973" s="168"/>
      <c r="D973" s="168"/>
      <c r="E973" s="168"/>
      <c r="F973" s="168"/>
      <c r="G973" s="168"/>
      <c r="H973" s="168"/>
      <c r="I973" s="190"/>
      <c r="J973" s="190"/>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row>
    <row r="974" spans="1:42" ht="25.5" customHeight="1">
      <c r="A974" s="168"/>
      <c r="B974" s="168"/>
      <c r="C974" s="168"/>
      <c r="D974" s="168"/>
      <c r="E974" s="168"/>
      <c r="F974" s="168"/>
      <c r="G974" s="168"/>
      <c r="H974" s="168"/>
      <c r="I974" s="190"/>
      <c r="J974" s="190"/>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row>
    <row r="975" spans="1:42" ht="25.5" customHeight="1">
      <c r="A975" s="168"/>
      <c r="B975" s="168"/>
      <c r="C975" s="168"/>
      <c r="D975" s="168"/>
      <c r="E975" s="168"/>
      <c r="F975" s="168"/>
      <c r="G975" s="168"/>
      <c r="H975" s="168"/>
      <c r="I975" s="190"/>
      <c r="J975" s="190"/>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row>
    <row r="976" spans="1:42" ht="25.5" customHeight="1">
      <c r="A976" s="168"/>
      <c r="B976" s="168"/>
      <c r="C976" s="168"/>
      <c r="D976" s="168"/>
      <c r="E976" s="168"/>
      <c r="F976" s="168"/>
      <c r="G976" s="168"/>
      <c r="H976" s="168"/>
      <c r="I976" s="190"/>
      <c r="J976" s="190"/>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row>
    <row r="977" spans="1:42" ht="25.5" customHeight="1">
      <c r="A977" s="168"/>
      <c r="B977" s="168"/>
      <c r="C977" s="168"/>
      <c r="D977" s="168"/>
      <c r="E977" s="168"/>
      <c r="F977" s="168"/>
      <c r="G977" s="168"/>
      <c r="H977" s="168"/>
      <c r="I977" s="190"/>
      <c r="J977" s="190"/>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row>
    <row r="978" spans="1:42" ht="25.5" customHeight="1">
      <c r="A978" s="168"/>
      <c r="B978" s="168"/>
      <c r="C978" s="168"/>
      <c r="D978" s="168"/>
      <c r="E978" s="168"/>
      <c r="F978" s="168"/>
      <c r="G978" s="168"/>
      <c r="H978" s="168"/>
      <c r="I978" s="190"/>
      <c r="J978" s="190"/>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row>
    <row r="979" spans="1:42" ht="25.5" customHeight="1">
      <c r="A979" s="168"/>
      <c r="B979" s="168"/>
      <c r="C979" s="168"/>
      <c r="D979" s="168"/>
      <c r="E979" s="168"/>
      <c r="F979" s="168"/>
      <c r="G979" s="168"/>
      <c r="H979" s="168"/>
      <c r="I979" s="190"/>
      <c r="J979" s="190"/>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row>
    <row r="980" spans="1:42" ht="25.5" customHeight="1">
      <c r="A980" s="168"/>
      <c r="B980" s="168"/>
      <c r="C980" s="168"/>
      <c r="D980" s="168"/>
      <c r="E980" s="168"/>
      <c r="F980" s="168"/>
      <c r="G980" s="168"/>
      <c r="H980" s="168"/>
      <c r="I980" s="190"/>
      <c r="J980" s="190"/>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row>
    <row r="981" spans="1:42" ht="25.5" customHeight="1">
      <c r="A981" s="168"/>
      <c r="B981" s="168"/>
      <c r="C981" s="168"/>
      <c r="D981" s="168"/>
      <c r="E981" s="168"/>
      <c r="F981" s="168"/>
      <c r="G981" s="168"/>
      <c r="H981" s="168"/>
      <c r="I981" s="190"/>
      <c r="J981" s="190"/>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row>
    <row r="982" spans="1:42" ht="25.5" customHeight="1">
      <c r="A982" s="168"/>
      <c r="B982" s="168"/>
      <c r="C982" s="168"/>
      <c r="D982" s="168"/>
      <c r="E982" s="168"/>
      <c r="F982" s="168"/>
      <c r="G982" s="168"/>
      <c r="H982" s="168"/>
      <c r="I982" s="190"/>
      <c r="J982" s="190"/>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row>
    <row r="983" spans="1:42" ht="25.5" customHeight="1">
      <c r="A983" s="168"/>
      <c r="B983" s="168"/>
      <c r="C983" s="168"/>
      <c r="D983" s="168"/>
      <c r="E983" s="168"/>
      <c r="F983" s="168"/>
      <c r="G983" s="168"/>
      <c r="H983" s="168"/>
      <c r="I983" s="190"/>
      <c r="J983" s="190"/>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row>
    <row r="984" spans="1:42" ht="25.5" customHeight="1">
      <c r="A984" s="168"/>
      <c r="B984" s="168"/>
      <c r="C984" s="168"/>
      <c r="D984" s="168"/>
      <c r="E984" s="168"/>
      <c r="F984" s="168"/>
      <c r="G984" s="168"/>
      <c r="H984" s="168"/>
      <c r="I984" s="190"/>
      <c r="J984" s="190"/>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row>
    <row r="985" spans="1:42" ht="25.5" customHeight="1">
      <c r="A985" s="168"/>
      <c r="B985" s="168"/>
      <c r="C985" s="168"/>
      <c r="D985" s="168"/>
      <c r="E985" s="168"/>
      <c r="F985" s="168"/>
      <c r="G985" s="168"/>
      <c r="H985" s="168"/>
      <c r="I985" s="190"/>
      <c r="J985" s="190"/>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row>
    <row r="986" spans="1:42" ht="25.5" customHeight="1">
      <c r="A986" s="168"/>
      <c r="B986" s="168"/>
      <c r="C986" s="168"/>
      <c r="D986" s="168"/>
      <c r="E986" s="168"/>
      <c r="F986" s="168"/>
      <c r="G986" s="168"/>
      <c r="H986" s="168"/>
      <c r="I986" s="190"/>
      <c r="J986" s="190"/>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row>
    <row r="987" spans="1:42" ht="25.5" customHeight="1">
      <c r="A987" s="168"/>
      <c r="B987" s="168"/>
      <c r="C987" s="168"/>
      <c r="D987" s="168"/>
      <c r="E987" s="168"/>
      <c r="F987" s="168"/>
      <c r="G987" s="168"/>
      <c r="H987" s="168"/>
      <c r="I987" s="190"/>
      <c r="J987" s="190"/>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row>
    <row r="988" spans="1:42" ht="25.5" customHeight="1">
      <c r="A988" s="168"/>
      <c r="B988" s="168"/>
      <c r="C988" s="168"/>
      <c r="D988" s="168"/>
      <c r="E988" s="168"/>
      <c r="F988" s="168"/>
      <c r="G988" s="168"/>
      <c r="H988" s="168"/>
      <c r="I988" s="190"/>
      <c r="J988" s="190"/>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row>
    <row r="989" spans="1:42" ht="25.5" customHeight="1">
      <c r="A989" s="168"/>
      <c r="B989" s="168"/>
      <c r="C989" s="168"/>
      <c r="D989" s="168"/>
      <c r="E989" s="168"/>
      <c r="F989" s="168"/>
      <c r="G989" s="168"/>
      <c r="H989" s="168"/>
      <c r="I989" s="190"/>
      <c r="J989" s="190"/>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row>
    <row r="990" spans="1:42" ht="25.5" customHeight="1">
      <c r="A990" s="168"/>
      <c r="B990" s="168"/>
      <c r="C990" s="168"/>
      <c r="D990" s="168"/>
      <c r="E990" s="168"/>
      <c r="F990" s="168"/>
      <c r="G990" s="168"/>
      <c r="H990" s="168"/>
      <c r="I990" s="190"/>
      <c r="J990" s="190"/>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row>
  </sheetData>
  <mergeCells count="20">
    <mergeCell ref="A1:J1"/>
    <mergeCell ref="A2:J2"/>
    <mergeCell ref="A3:B3"/>
    <mergeCell ref="C3:J3"/>
    <mergeCell ref="A4:B4"/>
    <mergeCell ref="C4:J4"/>
    <mergeCell ref="A6:C6"/>
    <mergeCell ref="D6:H6"/>
    <mergeCell ref="I6:J6"/>
    <mergeCell ref="A7:C7"/>
    <mergeCell ref="D7:D8"/>
    <mergeCell ref="E7:G7"/>
    <mergeCell ref="H7:H8"/>
    <mergeCell ref="I7:I8"/>
    <mergeCell ref="J7:J8"/>
    <mergeCell ref="A10:J10"/>
    <mergeCell ref="A11:J11"/>
    <mergeCell ref="A12:J12"/>
    <mergeCell ref="A14:J14"/>
    <mergeCell ref="A15:J16"/>
  </mergeCells>
  <dataValidations count="1">
    <dataValidation type="list" allowBlank="1" showErrorMessage="1" sqref="AP8:AP9" xr:uid="{64652089-60B6-4876-9343-F8769DC89C0A}">
      <formula1>$AP$8:$AP$9</formula1>
    </dataValidation>
  </dataValidations>
  <pageMargins left="0.511811024" right="0.511811024" top="0.78740157499999996" bottom="0.78740157499999996" header="0.31496062000000002" footer="0.31496062000000002"/>
  <pageSetup paperSize="9" scale="24"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22</vt:i4>
      </vt:variant>
    </vt:vector>
  </HeadingPairs>
  <TitlesOfParts>
    <vt:vector size="49" baseType="lpstr">
      <vt:lpstr>Orientações Iniciais</vt:lpstr>
      <vt:lpstr>Indicadores e Metas.</vt:lpstr>
      <vt:lpstr>capa</vt:lpstr>
      <vt:lpstr>Quadro Geral</vt:lpstr>
      <vt:lpstr>Aquisição</vt:lpstr>
      <vt:lpstr>ATHIS</vt:lpstr>
      <vt:lpstr>Capacitação</vt:lpstr>
      <vt:lpstr>Comunicação</vt:lpstr>
      <vt:lpstr>CSC Atendimento</vt:lpstr>
      <vt:lpstr>CSC Fiscalização</vt:lpstr>
      <vt:lpstr>Fiscalização</vt:lpstr>
      <vt:lpstr>Fundo de Apoio</vt:lpstr>
      <vt:lpstr>Manutenção CAU-MS</vt:lpstr>
      <vt:lpstr>Manutenção Plenário</vt:lpstr>
      <vt:lpstr>Patrocínio</vt:lpstr>
      <vt:lpstr>Presidência</vt:lpstr>
      <vt:lpstr>Reserva de Contingência</vt:lpstr>
      <vt:lpstr>CEAU</vt:lpstr>
      <vt:lpstr>CED</vt:lpstr>
      <vt:lpstr>CEF</vt:lpstr>
      <vt:lpstr>CEP</vt:lpstr>
      <vt:lpstr>CFA</vt:lpstr>
      <vt:lpstr>CPUA</vt:lpstr>
      <vt:lpstr>Planilha1</vt:lpstr>
      <vt:lpstr>Validação de dados</vt:lpstr>
      <vt:lpstr>Diretrizes - Resumo</vt:lpstr>
      <vt:lpstr>Matriz de Obj. Estrat.</vt:lpstr>
      <vt:lpstr>Aquisição!Area_de_impressao</vt:lpstr>
      <vt:lpstr>ATHIS!Area_de_impressao</vt:lpstr>
      <vt:lpstr>Capacitação!Area_de_impressao</vt:lpstr>
      <vt:lpstr>CEAU!Area_de_impressao</vt:lpstr>
      <vt:lpstr>CED!Area_de_impressao</vt:lpstr>
      <vt:lpstr>CEF!Area_de_impressao</vt:lpstr>
      <vt:lpstr>CEP!Area_de_impressao</vt:lpstr>
      <vt:lpstr>CFA!Area_de_impressao</vt:lpstr>
      <vt:lpstr>Comunicação!Area_de_impressao</vt:lpstr>
      <vt:lpstr>CPUA!Area_de_impressao</vt:lpstr>
      <vt:lpstr>'CSC Atendimento'!Area_de_impressao</vt:lpstr>
      <vt:lpstr>'CSC Fiscalização'!Area_de_impressao</vt:lpstr>
      <vt:lpstr>Fiscalização!Area_de_impressao</vt:lpstr>
      <vt:lpstr>'Fundo de Apoio'!Area_de_impressao</vt:lpstr>
      <vt:lpstr>'Indicadores e Metas.'!Area_de_impressao</vt:lpstr>
      <vt:lpstr>'Manutenção CAU-MS'!Area_de_impressao</vt:lpstr>
      <vt:lpstr>'Manutenção Plenário'!Area_de_impressao</vt:lpstr>
      <vt:lpstr>'Matriz de Obj. Estrat.'!Area_de_impressao</vt:lpstr>
      <vt:lpstr>Patrocínio!Area_de_impressao</vt:lpstr>
      <vt:lpstr>Presidência!Area_de_impressao</vt:lpstr>
      <vt:lpstr>'Quadro Geral'!Area_de_impressao</vt:lpstr>
      <vt:lpstr>'Reserva de Contingência'!Area_de_impressao</vt:lpstr>
    </vt:vector>
  </TitlesOfParts>
  <Manager>Luiz Antonio Poletto</Manager>
  <Company>CAU/BR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Programação 2022</dc:subject>
  <dc:creator>GERPLAN-CAU/BR</dc:creator>
  <cp:lastModifiedBy>secge</cp:lastModifiedBy>
  <cp:lastPrinted>2022-08-24T20:25:33Z</cp:lastPrinted>
  <dcterms:created xsi:type="dcterms:W3CDTF">2013-07-30T15:20:59Z</dcterms:created>
  <dcterms:modified xsi:type="dcterms:W3CDTF">2022-08-24T20:25:50Z</dcterms:modified>
</cp:coreProperties>
</file>