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drawings/drawing20.xml" ContentType="application/vnd.openxmlformats-officedocument.drawing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W:\2021\METAS E RESULTADOS\"/>
    </mc:Choice>
  </mc:AlternateContent>
  <bookViews>
    <workbookView xWindow="0" yWindow="0" windowWidth="24000" windowHeight="9135" tabRatio="718"/>
  </bookViews>
  <sheets>
    <sheet name="2020" sheetId="53" r:id="rId1"/>
    <sheet name="Quadro Geral" sheetId="15" r:id="rId2"/>
    <sheet name="Anexo 1.4 Presidência" sheetId="39" r:id="rId3"/>
    <sheet name="Anexo 1.4 Comunicação" sheetId="51" r:id="rId4"/>
    <sheet name="Anexo 1.4 Quadro Patrocínio" sheetId="42" r:id="rId5"/>
    <sheet name="Anexo 1.4 CE MS" sheetId="52" r:id="rId6"/>
    <sheet name="Anexo 1.4 ATHIS" sheetId="50" r:id="rId7"/>
    <sheet name="Anexo 1.4 Quadro CSC ATEND" sheetId="43" r:id="rId8"/>
    <sheet name="Anexo 1.4 Quadro CSC FISC" sheetId="44" r:id="rId9"/>
    <sheet name="Anexo 1.4 Quadro Fundo de Apoio" sheetId="46" r:id="rId10"/>
    <sheet name="Anexo 1.4 Reserva" sheetId="47" r:id="rId11"/>
    <sheet name="Anexo 1.4 Quadro Manutenção" sheetId="41" r:id="rId12"/>
    <sheet name="Anexo 1.4 Quadro Aquisição" sheetId="45" r:id="rId13"/>
    <sheet name="Anexo 1.4 Fiscalização" sheetId="40" r:id="rId14"/>
    <sheet name="Anexo 1.4 Manutenção Plenário" sheetId="49" r:id="rId15"/>
    <sheet name="Anexo 1.4 Capacitação" sheetId="48" r:id="rId16"/>
    <sheet name="Anexo 1.4 Quadro CEP " sheetId="34" r:id="rId17"/>
    <sheet name="Anexo 1.4 Quadro CFA" sheetId="38" r:id="rId18"/>
    <sheet name="Anexo 1.4 Quadro CED" sheetId="35" r:id="rId19"/>
    <sheet name="Anexo 1.4 Quadro CEF" sheetId="37" r:id="rId20"/>
    <sheet name="Resumo" sheetId="31" state="hidden" r:id="rId21"/>
    <sheet name="Planilha1" sheetId="33" state="hidden" r:id="rId22"/>
    <sheet name="Plan1" sheetId="27" state="hidden" r:id="rId23"/>
  </sheets>
  <externalReferences>
    <externalReference r:id="rId24"/>
    <externalReference r:id="rId25"/>
    <externalReference r:id="rId26"/>
  </externalReferences>
  <definedNames>
    <definedName name="_xlnm._FilterDatabase" localSheetId="1" hidden="1">'Quadro Geral'!$A$9:$R$40</definedName>
    <definedName name="A" localSheetId="16">#REF!</definedName>
    <definedName name="A" localSheetId="1">#REF!</definedName>
    <definedName name="A">#REF!</definedName>
    <definedName name="_xlnm.Print_Area" localSheetId="6">'Anexo 1.4 ATHIS'!$A$1:$P$76</definedName>
    <definedName name="_xlnm.Print_Area" localSheetId="15">'Anexo 1.4 Capacitação'!$A$1:$P$75</definedName>
    <definedName name="_xlnm.Print_Area" localSheetId="5">'Anexo 1.4 CE MS'!$A$1:$P$76</definedName>
    <definedName name="_xlnm.Print_Area" localSheetId="3">'Anexo 1.4 Comunicação'!$A$1:$P$85</definedName>
    <definedName name="_xlnm.Print_Area" localSheetId="13">'Anexo 1.4 Fiscalização'!$A$1:$P$81</definedName>
    <definedName name="_xlnm.Print_Area" localSheetId="14">'Anexo 1.4 Manutenção Plenário'!$A$1:$P$82</definedName>
    <definedName name="_xlnm.Print_Area" localSheetId="2">'Anexo 1.4 Presidência'!$A$1:$P$81</definedName>
    <definedName name="_xlnm.Print_Area" localSheetId="12">'Anexo 1.4 Quadro Aquisição'!$A$1:$P$75</definedName>
    <definedName name="_xlnm.Print_Area" localSheetId="18">'Anexo 1.4 Quadro CED'!$A$1:$P$79</definedName>
    <definedName name="_xlnm.Print_Area" localSheetId="19">'Anexo 1.4 Quadro CEF'!$A$1:$P$84</definedName>
    <definedName name="_xlnm.Print_Area" localSheetId="16">'Anexo 1.4 Quadro CEP '!$A$1:$P$79</definedName>
    <definedName name="_xlnm.Print_Area" localSheetId="17">'Anexo 1.4 Quadro CFA'!$A$1:$P$76</definedName>
    <definedName name="_xlnm.Print_Area" localSheetId="7">'Anexo 1.4 Quadro CSC ATEND'!$A$1:$P$75</definedName>
    <definedName name="_xlnm.Print_Area" localSheetId="8">'Anexo 1.4 Quadro CSC FISC'!$A$1:$P$75</definedName>
    <definedName name="_xlnm.Print_Area" localSheetId="9">'Anexo 1.4 Quadro Fundo de Apoio'!$A$1:$P$75</definedName>
    <definedName name="_xlnm.Print_Area" localSheetId="11">'Anexo 1.4 Quadro Manutenção'!$A$1:$P$80</definedName>
    <definedName name="_xlnm.Print_Area" localSheetId="4">'Anexo 1.4 Quadro Patrocínio'!$A$1:$P$75</definedName>
    <definedName name="_xlnm.Print_Area" localSheetId="10">'Anexo 1.4 Reserva'!$A$1:$P$75</definedName>
    <definedName name="_xlnm.Print_Area" localSheetId="1">'Quadro Geral'!$A$1:$R$42</definedName>
    <definedName name="_xlnm.Database" localSheetId="16">#REF!</definedName>
    <definedName name="_xlnm.Database" localSheetId="1">#REF!</definedName>
    <definedName name="_xlnm.Database">#REF!</definedName>
    <definedName name="banco_de_dados_sym">#REF!</definedName>
    <definedName name="_xlnm.Criteria">#REF!</definedName>
    <definedName name="dados">#REF!</definedName>
    <definedName name="huala">#REF!</definedName>
    <definedName name="kk">#REF!</definedName>
    <definedName name="Percentual5">'[1]Estudos - Receita'!$XFB$1:$XFB$20</definedName>
    <definedName name="PJ2anos">'[1]Estudos - Quant. PJ'!$K:$O,'[1]Estudos - Quant. PJ'!$J$2</definedName>
    <definedName name="XFE1048575">#REF!</definedName>
    <definedName name="XFe1048576">#REF!</definedName>
  </definedName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45" l="1"/>
  <c r="L36" i="15" l="1"/>
  <c r="I26" i="37" s="1"/>
  <c r="K36" i="15"/>
  <c r="H26" i="37" s="1"/>
  <c r="K10" i="15" l="1"/>
  <c r="H23" i="39" s="1"/>
  <c r="H23" i="49"/>
  <c r="K27" i="15" s="1"/>
  <c r="H24" i="49" s="1"/>
  <c r="I23" i="49"/>
  <c r="L27" i="15" s="1"/>
  <c r="I24" i="49" s="1"/>
  <c r="J22" i="49"/>
  <c r="J20" i="49" l="1"/>
  <c r="J21" i="49"/>
  <c r="H21" i="41" l="1"/>
  <c r="H26" i="51"/>
  <c r="J16" i="51" l="1"/>
  <c r="K16" i="51" s="1"/>
  <c r="L16" i="51" s="1"/>
  <c r="J17" i="51"/>
  <c r="K17" i="51" s="1"/>
  <c r="L17" i="51" s="1"/>
  <c r="J18" i="51"/>
  <c r="K18" i="51"/>
  <c r="L18" i="51" s="1"/>
  <c r="J19" i="51"/>
  <c r="K19" i="51"/>
  <c r="L19" i="51" s="1"/>
  <c r="J20" i="51"/>
  <c r="K20" i="51" s="1"/>
  <c r="L20" i="51" s="1"/>
  <c r="J21" i="51"/>
  <c r="K21" i="51" s="1"/>
  <c r="L21" i="51" s="1"/>
  <c r="J22" i="51"/>
  <c r="K22" i="51"/>
  <c r="L22" i="51" s="1"/>
  <c r="J23" i="51"/>
  <c r="K23" i="51" s="1"/>
  <c r="L23" i="51" s="1"/>
  <c r="J24" i="51"/>
  <c r="K24" i="51" s="1"/>
  <c r="L24" i="51" s="1"/>
  <c r="J25" i="51"/>
  <c r="K25" i="51" s="1"/>
  <c r="L25" i="51" s="1"/>
  <c r="K18" i="37"/>
  <c r="L18" i="37" s="1"/>
  <c r="J16" i="37"/>
  <c r="K16" i="37" s="1"/>
  <c r="L16" i="37" s="1"/>
  <c r="J17" i="37"/>
  <c r="K17" i="37" s="1"/>
  <c r="J18" i="37"/>
  <c r="J19" i="37"/>
  <c r="K19" i="37" s="1"/>
  <c r="L19" i="37" s="1"/>
  <c r="J20" i="37"/>
  <c r="K20" i="37" s="1"/>
  <c r="L20" i="37" s="1"/>
  <c r="J21" i="37"/>
  <c r="K21" i="37" s="1"/>
  <c r="L21" i="37" s="1"/>
  <c r="J22" i="37"/>
  <c r="K22" i="37" s="1"/>
  <c r="J23" i="37"/>
  <c r="K23" i="37" s="1"/>
  <c r="L23" i="37" s="1"/>
  <c r="J24" i="37"/>
  <c r="K24" i="37" s="1"/>
  <c r="L24" i="37" s="1"/>
  <c r="Q37" i="15"/>
  <c r="L22" i="37" l="1"/>
  <c r="O38" i="15" l="1"/>
  <c r="N38" i="15"/>
  <c r="L38" i="15"/>
  <c r="O35" i="15"/>
  <c r="N35" i="15"/>
  <c r="O33" i="15"/>
  <c r="N33" i="15"/>
  <c r="O31" i="15"/>
  <c r="N31" i="15"/>
  <c r="O29" i="15"/>
  <c r="N29" i="15"/>
  <c r="N26" i="15"/>
  <c r="O26" i="15"/>
  <c r="N24" i="15"/>
  <c r="O24" i="15"/>
  <c r="N17" i="15"/>
  <c r="O17" i="15"/>
  <c r="O39" i="15" l="1"/>
  <c r="N39" i="15"/>
  <c r="J21" i="39" l="1"/>
  <c r="O21" i="39" s="1"/>
  <c r="K21" i="39" l="1"/>
  <c r="L21" i="39" s="1"/>
  <c r="J19" i="40" l="1"/>
  <c r="J18" i="40"/>
  <c r="I25" i="37" l="1"/>
  <c r="O24" i="37"/>
  <c r="J16" i="50"/>
  <c r="K16" i="50" s="1"/>
  <c r="L16" i="50" s="1"/>
  <c r="J21" i="40"/>
  <c r="K21" i="40" l="1"/>
  <c r="L21" i="40" s="1"/>
  <c r="O16" i="50"/>
  <c r="O21" i="40"/>
  <c r="N17" i="52" l="1"/>
  <c r="I17" i="52"/>
  <c r="L15" i="15" s="1"/>
  <c r="I18" i="52" s="1"/>
  <c r="H17" i="52"/>
  <c r="K15" i="15" s="1"/>
  <c r="G17" i="52"/>
  <c r="J15" i="15" s="1"/>
  <c r="G18" i="52" s="1"/>
  <c r="J16" i="52"/>
  <c r="O16" i="52" s="1"/>
  <c r="J15" i="52"/>
  <c r="O14" i="52"/>
  <c r="K14" i="52"/>
  <c r="L14" i="52" s="1"/>
  <c r="N26" i="51"/>
  <c r="I26" i="51"/>
  <c r="L13" i="15" s="1"/>
  <c r="I27" i="51" s="1"/>
  <c r="G26" i="51"/>
  <c r="J13" i="15" s="1"/>
  <c r="O25" i="51"/>
  <c r="O22" i="51"/>
  <c r="O21" i="51"/>
  <c r="O19" i="51"/>
  <c r="O18" i="51"/>
  <c r="O17" i="51"/>
  <c r="O16" i="51"/>
  <c r="J15" i="51"/>
  <c r="O14" i="51"/>
  <c r="K14" i="51"/>
  <c r="L14" i="51" s="1"/>
  <c r="N17" i="50"/>
  <c r="I17" i="50"/>
  <c r="L16" i="15" s="1"/>
  <c r="I18" i="50" s="1"/>
  <c r="H17" i="50"/>
  <c r="K16" i="15" s="1"/>
  <c r="G17" i="50"/>
  <c r="J16" i="15" s="1"/>
  <c r="J15" i="50"/>
  <c r="J17" i="50" s="1"/>
  <c r="O14" i="50"/>
  <c r="K14" i="50"/>
  <c r="L14" i="50" s="1"/>
  <c r="N23" i="49"/>
  <c r="G23" i="49"/>
  <c r="J27" i="15" s="1"/>
  <c r="O21" i="49"/>
  <c r="O20" i="49"/>
  <c r="J19" i="49"/>
  <c r="J18" i="49"/>
  <c r="J17" i="49"/>
  <c r="J16" i="49"/>
  <c r="J15" i="49"/>
  <c r="O14" i="49"/>
  <c r="K14" i="49"/>
  <c r="L14" i="49" s="1"/>
  <c r="N16" i="48"/>
  <c r="I16" i="48"/>
  <c r="L28" i="15" s="1"/>
  <c r="I17" i="48" s="1"/>
  <c r="H16" i="48"/>
  <c r="K28" i="15" s="1"/>
  <c r="G16" i="48"/>
  <c r="J28" i="15" s="1"/>
  <c r="J15" i="48"/>
  <c r="O14" i="48"/>
  <c r="K14" i="48"/>
  <c r="L14" i="48" s="1"/>
  <c r="N16" i="47"/>
  <c r="I16" i="47"/>
  <c r="L21" i="15" s="1"/>
  <c r="I17" i="47" s="1"/>
  <c r="H16" i="47"/>
  <c r="K21" i="15" s="1"/>
  <c r="G16" i="47"/>
  <c r="J21" i="15" s="1"/>
  <c r="J15" i="47"/>
  <c r="J16" i="47" s="1"/>
  <c r="K16" i="47" s="1"/>
  <c r="L16" i="47" s="1"/>
  <c r="O14" i="47"/>
  <c r="K14" i="47"/>
  <c r="L14" i="47" s="1"/>
  <c r="N16" i="46"/>
  <c r="I16" i="46"/>
  <c r="L20" i="15" s="1"/>
  <c r="I17" i="46" s="1"/>
  <c r="H16" i="46"/>
  <c r="K20" i="15" s="1"/>
  <c r="G16" i="46"/>
  <c r="J20" i="15" s="1"/>
  <c r="G17" i="46" s="1"/>
  <c r="J15" i="46"/>
  <c r="J16" i="46" s="1"/>
  <c r="O14" i="46"/>
  <c r="K14" i="46"/>
  <c r="L14" i="46" s="1"/>
  <c r="N16" i="45"/>
  <c r="I16" i="45"/>
  <c r="L23" i="15" s="1"/>
  <c r="H16" i="45"/>
  <c r="K23" i="15" s="1"/>
  <c r="G16" i="45"/>
  <c r="J23" i="15" s="1"/>
  <c r="J15" i="45"/>
  <c r="O14" i="45"/>
  <c r="K14" i="45"/>
  <c r="L14" i="45" s="1"/>
  <c r="N16" i="44"/>
  <c r="I16" i="44"/>
  <c r="L19" i="15" s="1"/>
  <c r="H16" i="44"/>
  <c r="K19" i="15" s="1"/>
  <c r="H17" i="44" s="1"/>
  <c r="G16" i="44"/>
  <c r="J19" i="15" s="1"/>
  <c r="J15" i="44"/>
  <c r="O14" i="44"/>
  <c r="K14" i="44"/>
  <c r="L14" i="44" s="1"/>
  <c r="N16" i="43"/>
  <c r="I16" i="43"/>
  <c r="L18" i="15" s="1"/>
  <c r="H16" i="43"/>
  <c r="K18" i="15" s="1"/>
  <c r="H17" i="43" s="1"/>
  <c r="G16" i="43"/>
  <c r="J18" i="15" s="1"/>
  <c r="G17" i="43" s="1"/>
  <c r="J15" i="43"/>
  <c r="O14" i="43"/>
  <c r="K14" i="43"/>
  <c r="L14" i="43" s="1"/>
  <c r="N16" i="42"/>
  <c r="I16" i="42"/>
  <c r="L14" i="15" s="1"/>
  <c r="I17" i="42" s="1"/>
  <c r="H16" i="42"/>
  <c r="K14" i="15" s="1"/>
  <c r="G16" i="42"/>
  <c r="J14" i="15" s="1"/>
  <c r="J15" i="42"/>
  <c r="J16" i="42" s="1"/>
  <c r="O14" i="42"/>
  <c r="K14" i="42"/>
  <c r="L14" i="42" s="1"/>
  <c r="N21" i="41"/>
  <c r="I21" i="41"/>
  <c r="L22" i="15" s="1"/>
  <c r="I22" i="41" s="1"/>
  <c r="K22" i="15"/>
  <c r="H22" i="41" s="1"/>
  <c r="G21" i="41"/>
  <c r="J22" i="15" s="1"/>
  <c r="J20" i="41"/>
  <c r="O20" i="41" s="1"/>
  <c r="J19" i="41"/>
  <c r="J18" i="41"/>
  <c r="O18" i="41" s="1"/>
  <c r="J17" i="41"/>
  <c r="J16" i="41"/>
  <c r="J15" i="41"/>
  <c r="O14" i="41"/>
  <c r="K14" i="41"/>
  <c r="L14" i="41" s="1"/>
  <c r="N22" i="40"/>
  <c r="I22" i="40"/>
  <c r="L25" i="15" s="1"/>
  <c r="H22" i="40"/>
  <c r="K25" i="15" s="1"/>
  <c r="G22" i="40"/>
  <c r="J25" i="15" s="1"/>
  <c r="J20" i="40"/>
  <c r="O19" i="40"/>
  <c r="O18" i="40"/>
  <c r="J17" i="40"/>
  <c r="O17" i="40" s="1"/>
  <c r="J16" i="40"/>
  <c r="O16" i="40" s="1"/>
  <c r="J15" i="40"/>
  <c r="O14" i="40"/>
  <c r="K14" i="40"/>
  <c r="L14" i="40" s="1"/>
  <c r="N22" i="39"/>
  <c r="I22" i="39"/>
  <c r="L10" i="15" s="1"/>
  <c r="I23" i="39" s="1"/>
  <c r="H22" i="39"/>
  <c r="G22" i="39"/>
  <c r="J10" i="15" s="1"/>
  <c r="J20" i="39"/>
  <c r="J19" i="39"/>
  <c r="J18" i="39"/>
  <c r="O18" i="39" s="1"/>
  <c r="J17" i="39"/>
  <c r="O17" i="39" s="1"/>
  <c r="J16" i="39"/>
  <c r="O16" i="39" s="1"/>
  <c r="J15" i="39"/>
  <c r="O15" i="39" s="1"/>
  <c r="O14" i="39"/>
  <c r="K14" i="39"/>
  <c r="L14" i="39" s="1"/>
  <c r="N17" i="38"/>
  <c r="I17" i="38"/>
  <c r="L32" i="15" s="1"/>
  <c r="H17" i="38"/>
  <c r="K32" i="15" s="1"/>
  <c r="G17" i="38"/>
  <c r="J32" i="15" s="1"/>
  <c r="J16" i="38"/>
  <c r="K16" i="38" s="1"/>
  <c r="L16" i="38" s="1"/>
  <c r="J15" i="38"/>
  <c r="O14" i="38"/>
  <c r="K14" i="38"/>
  <c r="L14" i="38" s="1"/>
  <c r="N25" i="37"/>
  <c r="H25" i="37"/>
  <c r="G25" i="37"/>
  <c r="J36" i="15" s="1"/>
  <c r="O23" i="37"/>
  <c r="O20" i="37"/>
  <c r="O19" i="37"/>
  <c r="O18" i="37"/>
  <c r="O17" i="37"/>
  <c r="O16" i="37"/>
  <c r="J15" i="37"/>
  <c r="O15" i="37" s="1"/>
  <c r="O14" i="37"/>
  <c r="K14" i="37"/>
  <c r="L14" i="37" s="1"/>
  <c r="N20" i="35"/>
  <c r="I20" i="35"/>
  <c r="L34" i="15" s="1"/>
  <c r="H20" i="35"/>
  <c r="K34" i="15" s="1"/>
  <c r="G20" i="35"/>
  <c r="J34" i="15" s="1"/>
  <c r="J19" i="35"/>
  <c r="K19" i="35" s="1"/>
  <c r="L19" i="35" s="1"/>
  <c r="J18" i="35"/>
  <c r="J17" i="35"/>
  <c r="K17" i="35" s="1"/>
  <c r="L17" i="35" s="1"/>
  <c r="J16" i="35"/>
  <c r="O16" i="35" s="1"/>
  <c r="J15" i="35"/>
  <c r="O15" i="35" s="1"/>
  <c r="O14" i="35"/>
  <c r="K14" i="35"/>
  <c r="L14" i="35" s="1"/>
  <c r="J15" i="34"/>
  <c r="H23" i="40" l="1"/>
  <c r="K26" i="15"/>
  <c r="O19" i="41"/>
  <c r="O17" i="41"/>
  <c r="O16" i="41"/>
  <c r="J23" i="49"/>
  <c r="I23" i="40"/>
  <c r="M25" i="15"/>
  <c r="J23" i="40" s="1"/>
  <c r="L26" i="15"/>
  <c r="M26" i="15" s="1"/>
  <c r="O20" i="39"/>
  <c r="O20" i="40"/>
  <c r="G17" i="42"/>
  <c r="J16" i="45"/>
  <c r="O16" i="45" s="1"/>
  <c r="H17" i="47"/>
  <c r="M21" i="15"/>
  <c r="G27" i="51"/>
  <c r="H18" i="52"/>
  <c r="M15" i="15"/>
  <c r="G21" i="35"/>
  <c r="J35" i="15"/>
  <c r="G18" i="38"/>
  <c r="J33" i="15"/>
  <c r="G23" i="40"/>
  <c r="J26" i="15"/>
  <c r="H17" i="42"/>
  <c r="M14" i="15"/>
  <c r="J16" i="44"/>
  <c r="K16" i="44" s="1"/>
  <c r="L16" i="44" s="1"/>
  <c r="M20" i="15"/>
  <c r="H17" i="46"/>
  <c r="J16" i="48"/>
  <c r="K16" i="48" s="1"/>
  <c r="L16" i="48" s="1"/>
  <c r="H21" i="35"/>
  <c r="M34" i="15"/>
  <c r="K35" i="15"/>
  <c r="M32" i="15"/>
  <c r="H18" i="38"/>
  <c r="K33" i="15"/>
  <c r="J16" i="43"/>
  <c r="K16" i="43" s="1"/>
  <c r="L16" i="43" s="1"/>
  <c r="G17" i="44"/>
  <c r="G17" i="48"/>
  <c r="G18" i="50"/>
  <c r="K18" i="35"/>
  <c r="L18" i="35" s="1"/>
  <c r="I21" i="35"/>
  <c r="L35" i="15"/>
  <c r="K15" i="38"/>
  <c r="L15" i="38" s="1"/>
  <c r="I18" i="38"/>
  <c r="L33" i="15"/>
  <c r="G17" i="47"/>
  <c r="H17" i="48"/>
  <c r="M28" i="15"/>
  <c r="M16" i="15"/>
  <c r="H18" i="50"/>
  <c r="K15" i="49"/>
  <c r="L15" i="49" s="1"/>
  <c r="O19" i="49"/>
  <c r="K19" i="49"/>
  <c r="L19" i="49" s="1"/>
  <c r="O16" i="49"/>
  <c r="K16" i="49"/>
  <c r="L16" i="49" s="1"/>
  <c r="O18" i="49"/>
  <c r="K18" i="49"/>
  <c r="L18" i="49" s="1"/>
  <c r="O17" i="49"/>
  <c r="K17" i="49"/>
  <c r="L17" i="49" s="1"/>
  <c r="O19" i="39"/>
  <c r="G23" i="39"/>
  <c r="J17" i="15"/>
  <c r="G24" i="49"/>
  <c r="J29" i="15"/>
  <c r="M27" i="15"/>
  <c r="J24" i="49" s="1"/>
  <c r="K29" i="15"/>
  <c r="L29" i="15"/>
  <c r="I17" i="44"/>
  <c r="M19" i="15"/>
  <c r="I17" i="43"/>
  <c r="M18" i="15"/>
  <c r="G26" i="37"/>
  <c r="J38" i="15"/>
  <c r="G22" i="41"/>
  <c r="M22" i="15"/>
  <c r="I17" i="45"/>
  <c r="L24" i="15"/>
  <c r="H17" i="45"/>
  <c r="M23" i="15"/>
  <c r="K24" i="15"/>
  <c r="G17" i="45"/>
  <c r="J24" i="15"/>
  <c r="K13" i="15"/>
  <c r="J25" i="37"/>
  <c r="K25" i="37" s="1"/>
  <c r="L25" i="37" s="1"/>
  <c r="O16" i="38"/>
  <c r="O17" i="35"/>
  <c r="J17" i="52"/>
  <c r="K17" i="52" s="1"/>
  <c r="L17" i="52" s="1"/>
  <c r="J26" i="51"/>
  <c r="K26" i="51" s="1"/>
  <c r="L26" i="51" s="1"/>
  <c r="K17" i="50"/>
  <c r="L17" i="50" s="1"/>
  <c r="K23" i="49"/>
  <c r="L23" i="49" s="1"/>
  <c r="K16" i="46"/>
  <c r="L16" i="46" s="1"/>
  <c r="K16" i="45"/>
  <c r="L16" i="45" s="1"/>
  <c r="O16" i="42"/>
  <c r="K16" i="42"/>
  <c r="L16" i="42" s="1"/>
  <c r="J21" i="41"/>
  <c r="O21" i="41" s="1"/>
  <c r="J22" i="40"/>
  <c r="K22" i="40" s="1"/>
  <c r="L22" i="40" s="1"/>
  <c r="J22" i="39"/>
  <c r="K22" i="39" s="1"/>
  <c r="L22" i="39" s="1"/>
  <c r="O15" i="38"/>
  <c r="J17" i="38"/>
  <c r="K17" i="38" s="1"/>
  <c r="L17" i="38" s="1"/>
  <c r="K16" i="35"/>
  <c r="L16" i="35" s="1"/>
  <c r="K15" i="35"/>
  <c r="L15" i="35" s="1"/>
  <c r="O18" i="35"/>
  <c r="O19" i="35"/>
  <c r="J20" i="35"/>
  <c r="O20" i="35" s="1"/>
  <c r="O17" i="52"/>
  <c r="K15" i="52"/>
  <c r="L15" i="52" s="1"/>
  <c r="K16" i="52"/>
  <c r="L16" i="52" s="1"/>
  <c r="O15" i="52"/>
  <c r="K15" i="51"/>
  <c r="L15" i="51" s="1"/>
  <c r="O15" i="51"/>
  <c r="O17" i="50"/>
  <c r="K15" i="50"/>
  <c r="L15" i="50" s="1"/>
  <c r="O15" i="50"/>
  <c r="K20" i="49"/>
  <c r="L20" i="49" s="1"/>
  <c r="K21" i="49"/>
  <c r="L21" i="49" s="1"/>
  <c r="O15" i="49"/>
  <c r="O16" i="48"/>
  <c r="K15" i="48"/>
  <c r="L15" i="48" s="1"/>
  <c r="O15" i="48"/>
  <c r="O16" i="47"/>
  <c r="K15" i="47"/>
  <c r="L15" i="47" s="1"/>
  <c r="O15" i="47"/>
  <c r="O16" i="46"/>
  <c r="K15" i="46"/>
  <c r="L15" i="46" s="1"/>
  <c r="O15" i="46"/>
  <c r="K15" i="45"/>
  <c r="L15" i="45" s="1"/>
  <c r="O15" i="45"/>
  <c r="O16" i="44"/>
  <c r="K15" i="44"/>
  <c r="L15" i="44" s="1"/>
  <c r="O15" i="44"/>
  <c r="K15" i="43"/>
  <c r="L15" i="43" s="1"/>
  <c r="O15" i="43"/>
  <c r="K15" i="42"/>
  <c r="L15" i="42" s="1"/>
  <c r="O15" i="42"/>
  <c r="K15" i="41"/>
  <c r="L15" i="41" s="1"/>
  <c r="K16" i="41"/>
  <c r="L16" i="41" s="1"/>
  <c r="K17" i="41"/>
  <c r="L17" i="41" s="1"/>
  <c r="K18" i="41"/>
  <c r="L18" i="41" s="1"/>
  <c r="K19" i="41"/>
  <c r="L19" i="41" s="1"/>
  <c r="K20" i="41"/>
  <c r="L20" i="41" s="1"/>
  <c r="O15" i="41"/>
  <c r="K15" i="40"/>
  <c r="L15" i="40" s="1"/>
  <c r="K16" i="40"/>
  <c r="L16" i="40" s="1"/>
  <c r="K17" i="40"/>
  <c r="L17" i="40" s="1"/>
  <c r="K18" i="40"/>
  <c r="L18" i="40" s="1"/>
  <c r="K19" i="40"/>
  <c r="L19" i="40" s="1"/>
  <c r="K20" i="40"/>
  <c r="L20" i="40" s="1"/>
  <c r="O15" i="40"/>
  <c r="K15" i="39"/>
  <c r="L15" i="39" s="1"/>
  <c r="K16" i="39"/>
  <c r="L16" i="39" s="1"/>
  <c r="K17" i="39"/>
  <c r="L17" i="39" s="1"/>
  <c r="K18" i="39"/>
  <c r="L18" i="39" s="1"/>
  <c r="K19" i="39"/>
  <c r="L19" i="39" s="1"/>
  <c r="K20" i="39"/>
  <c r="L20" i="39" s="1"/>
  <c r="O25" i="37"/>
  <c r="K15" i="37"/>
  <c r="L15" i="37" s="1"/>
  <c r="L17" i="37"/>
  <c r="O21" i="37"/>
  <c r="M35" i="15" l="1"/>
  <c r="Q35" i="15" s="1"/>
  <c r="R35" i="15" s="1"/>
  <c r="M29" i="15"/>
  <c r="Q29" i="15" s="1"/>
  <c r="R29" i="15" s="1"/>
  <c r="O16" i="43"/>
  <c r="J17" i="48"/>
  <c r="Q28" i="15"/>
  <c r="R28" i="15" s="1"/>
  <c r="P28" i="15"/>
  <c r="M33" i="15"/>
  <c r="Q33" i="15" s="1"/>
  <c r="R33" i="15" s="1"/>
  <c r="J21" i="35"/>
  <c r="Q34" i="15"/>
  <c r="R34" i="15" s="1"/>
  <c r="P34" i="15"/>
  <c r="P35" i="15" s="1"/>
  <c r="J18" i="38"/>
  <c r="Q32" i="15"/>
  <c r="R32" i="15" s="1"/>
  <c r="P32" i="15"/>
  <c r="P33" i="15" s="1"/>
  <c r="O22" i="40"/>
  <c r="H27" i="51"/>
  <c r="M13" i="15"/>
  <c r="K17" i="15"/>
  <c r="L17" i="15"/>
  <c r="Q27" i="15"/>
  <c r="R27" i="15" s="1"/>
  <c r="P27" i="15"/>
  <c r="M24" i="15"/>
  <c r="M36" i="15"/>
  <c r="J26" i="37" s="1"/>
  <c r="K38" i="15"/>
  <c r="M38" i="15" s="1"/>
  <c r="Q38" i="15" s="1"/>
  <c r="K21" i="41"/>
  <c r="L21" i="41" s="1"/>
  <c r="O26" i="51"/>
  <c r="O23" i="49"/>
  <c r="O17" i="38"/>
  <c r="K20" i="35"/>
  <c r="L20" i="35" s="1"/>
  <c r="O22" i="39"/>
  <c r="P29" i="15" l="1"/>
  <c r="M17" i="15"/>
  <c r="Q36" i="15"/>
  <c r="P36" i="15"/>
  <c r="P38" i="15" s="1"/>
  <c r="J16" i="34" l="1"/>
  <c r="O16" i="34" s="1"/>
  <c r="J19" i="34"/>
  <c r="O19" i="34" s="1"/>
  <c r="J17" i="34"/>
  <c r="O17" i="34" s="1"/>
  <c r="J18" i="34"/>
  <c r="O15" i="34"/>
  <c r="I20" i="34"/>
  <c r="L30" i="15" s="1"/>
  <c r="H20" i="34"/>
  <c r="K30" i="15" s="1"/>
  <c r="G20" i="34"/>
  <c r="J30" i="15" s="1"/>
  <c r="I21" i="34" l="1"/>
  <c r="L31" i="15"/>
  <c r="L39" i="15" s="1"/>
  <c r="G21" i="34"/>
  <c r="J31" i="15"/>
  <c r="J39" i="15" s="1"/>
  <c r="O18" i="34"/>
  <c r="M30" i="15"/>
  <c r="H21" i="34"/>
  <c r="K31" i="15"/>
  <c r="J20" i="34"/>
  <c r="K20" i="34" s="1"/>
  <c r="L20" i="34" s="1"/>
  <c r="K15" i="34"/>
  <c r="L15" i="34" s="1"/>
  <c r="J17" i="42"/>
  <c r="J18" i="52"/>
  <c r="J17" i="47"/>
  <c r="J22" i="41"/>
  <c r="J17" i="45"/>
  <c r="M10" i="15"/>
  <c r="J23" i="39" s="1"/>
  <c r="J21" i="34" l="1"/>
  <c r="Q30" i="15"/>
  <c r="R30" i="15" s="1"/>
  <c r="P30" i="15"/>
  <c r="P31" i="15" s="1"/>
  <c r="M31" i="15"/>
  <c r="K39" i="15"/>
  <c r="J17" i="46"/>
  <c r="J17" i="43"/>
  <c r="J17" i="44"/>
  <c r="J18" i="50"/>
  <c r="J27" i="51"/>
  <c r="Q23" i="15"/>
  <c r="R23" i="15" s="1"/>
  <c r="Q15" i="15"/>
  <c r="R15" i="15" s="1"/>
  <c r="Q22" i="15"/>
  <c r="R22" i="15" s="1"/>
  <c r="Q16" i="15"/>
  <c r="Q13" i="15"/>
  <c r="R13" i="15" s="1"/>
  <c r="Q18" i="15"/>
  <c r="Q26" i="15"/>
  <c r="Q25" i="15"/>
  <c r="Q20" i="15"/>
  <c r="R20" i="15" s="1"/>
  <c r="Q19" i="15"/>
  <c r="R19" i="15" s="1"/>
  <c r="Q14" i="15"/>
  <c r="R14" i="15" s="1"/>
  <c r="P21" i="15"/>
  <c r="Q21" i="15"/>
  <c r="R21" i="15" s="1"/>
  <c r="P15" i="15"/>
  <c r="Q17" i="15"/>
  <c r="Q24" i="15"/>
  <c r="R38" i="15"/>
  <c r="R36" i="15"/>
  <c r="P16" i="15"/>
  <c r="R16" i="15"/>
  <c r="P25" i="15"/>
  <c r="P26" i="15" s="1"/>
  <c r="P10" i="15"/>
  <c r="P22" i="15"/>
  <c r="P18" i="15"/>
  <c r="P23" i="15"/>
  <c r="P14" i="15"/>
  <c r="P13" i="15"/>
  <c r="P20" i="15"/>
  <c r="P19" i="15"/>
  <c r="Q10" i="15"/>
  <c r="Q31" i="15" l="1"/>
  <c r="R31" i="15" s="1"/>
  <c r="M39" i="15"/>
  <c r="Q39" i="15"/>
  <c r="R10" i="15"/>
  <c r="R17" i="15"/>
  <c r="P17" i="15"/>
  <c r="R18" i="15"/>
  <c r="R24" i="15"/>
  <c r="P24" i="15"/>
  <c r="R26" i="15"/>
  <c r="R25" i="15"/>
  <c r="K16" i="34"/>
  <c r="L16" i="34" s="1"/>
  <c r="K17" i="34"/>
  <c r="L17" i="34" s="1"/>
  <c r="K18" i="34"/>
  <c r="L18" i="34" s="1"/>
  <c r="P39" i="15" l="1"/>
  <c r="R39" i="15"/>
  <c r="K19" i="34"/>
  <c r="L19" i="34" s="1"/>
  <c r="N20" i="34"/>
  <c r="O20" i="34" s="1"/>
  <c r="O14" i="34"/>
  <c r="K14" i="34"/>
  <c r="L14" i="34" s="1"/>
  <c r="A4" i="15" l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Tania Mara Chaves Daldegan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4"/>
            <color indexed="81"/>
            <rFont val="Calibri Light"/>
            <family val="2"/>
            <scheme val="major"/>
          </rPr>
          <t>P= Projeto                                         A= Atividade 
PE= Projeto Específico</t>
        </r>
      </text>
    </comment>
    <comment ref="C8" authorId="1" shapeId="0">
      <text>
        <r>
          <rPr>
            <sz val="18"/>
            <color indexed="81"/>
            <rFont val="Tahoma"/>
            <family val="2"/>
          </rPr>
          <t xml:space="preserve">AT= Projeto ou Atividade Atual ( já existente na Programação 2020)                             
N= Projeto ou Atividade Nova (não existente na Programação 2020)
R= Projeto ou Atividade Reformulada (alterada)
E= Projeto ou Atividade Excluída
C= Projeto concluído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8" authorId="1" shapeId="0">
      <text>
        <r>
          <rPr>
            <b/>
            <sz val="14"/>
            <color indexed="81"/>
            <rFont val="Segoe UI"/>
            <family val="2"/>
          </rPr>
          <t>Marcar X para as iniciativas que irão utilizar o Fundo de Apoio- Apenas para CAU Básicos.</t>
        </r>
      </text>
    </comment>
    <comment ref="E8" authorId="0" shapeId="0">
      <text>
        <r>
          <rPr>
            <b/>
            <sz val="13"/>
            <color indexed="81"/>
            <rFont val="Tahoma"/>
            <family val="2"/>
          </rPr>
          <t>Nome do Projeto ou Atividade do Plano de Ação .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3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3"/>
            <color indexed="81"/>
            <rFont val="Tahoma"/>
            <family val="2"/>
          </rPr>
          <t xml:space="preserve">Selecionar uma das opções nas células abaixo que estão de acordo com os objetivos estratégicos do Mapa Estratégico no âmbito das perspectivas da Sociedade, Processos Internos, Alavancadores e Pessoas e Infraestrutura.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3"/>
            <color indexed="81"/>
            <rFont val="Tahoma"/>
            <family val="2"/>
          </rPr>
          <t>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2020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São os efeitos que devem ser produzidos com a execução do projeto/atividade, dentro do seu horizonte do tempo. Refletem o objetivo geral do projeto e representam o seu desdobramento em metas mensuráveis. Resultado = Transformação + Indicador + Meta + Prazo, conforme descritivo no Anexo 1.4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3"/>
            <color indexed="81"/>
            <rFont val="Tahoma"/>
            <family val="2"/>
          </rPr>
          <t xml:space="preserve">Os valores devem ser iguais do Plano de Ação da Programação 2020 aprovado. Caso tenha feito a Reprogramação Extraordinária 2020, considerar os valores aprovados nessa reprogramação. 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da Reprogramação 2020.
</t>
        </r>
      </text>
    </comment>
    <comment ref="M8" authorId="0" shapeId="0">
      <text>
        <r>
          <rPr>
            <b/>
            <sz val="13"/>
            <color indexed="81"/>
            <rFont val="Tahoma"/>
            <family val="2"/>
          </rPr>
          <t>Valores  dos Projetos/Atividades do Plano de Ação da Reprogramação 2020= Execução+Projetado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N8" authorId="1" shapeId="0">
      <text>
        <r>
          <rPr>
            <b/>
            <sz val="15"/>
            <color indexed="81"/>
            <rFont val="Segoe UI"/>
            <family val="2"/>
          </rPr>
          <t xml:space="preserve"> CAU/UF poderá utilizar, para o custeio de despesas correntes, até 70% (setenta por cento) dos saldos do superávit financeiro efetivo, conforme disposto no item 1.1- DPAEBR Nº 004-01/2020.</t>
        </r>
      </text>
    </comment>
    <comment ref="O8" authorId="1" shapeId="0">
      <text>
        <r>
          <rPr>
            <b/>
            <sz val="13"/>
            <color indexed="81"/>
            <rFont val="Tahoma"/>
            <family val="2"/>
          </rPr>
          <t>Para os CAU Básicos : Valores do Fundo de Apoio distribuídos por Projeto/Atividade. Vale a ressalva que a Atividade do CSC deve</t>
        </r>
        <r>
          <rPr>
            <b/>
            <sz val="13"/>
            <color indexed="8"/>
            <rFont val="Tahoma"/>
            <family val="2"/>
          </rPr>
          <t xml:space="preserve"> ser pago com o Fundo de Apoio. Não utilizar em despesa de capital.</t>
        </r>
      </text>
    </comment>
    <comment ref="K9" authorId="2" shapeId="0">
      <text>
        <r>
          <rPr>
            <b/>
            <sz val="15"/>
            <color indexed="81"/>
            <rFont val="Segoe UI"/>
            <family val="2"/>
          </rPr>
          <t xml:space="preserve">O valor do "Executado 2020": retirar do SISCONT. NET, no caminho "Centro de Custos&gt; Relatórios&gt; Demonstrativo de empenhos/pagamentos"; período de  01/01/2020 até 22
22/06/2020; na coluna "LIQUIDAÇÕES".  </t>
        </r>
        <r>
          <rPr>
            <b/>
            <sz val="20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Flavia Rios Costa</author>
    <author>Tania Mara Chaves Daldegan</author>
  </authors>
  <commentList>
    <comment ref="A11" authorId="0" shapeId="0">
      <text>
        <r>
          <rPr>
            <sz val="25"/>
            <color indexed="81"/>
            <rFont val="Segoe UI"/>
            <family val="2"/>
          </rPr>
          <t>AT= Ação Atual ( já existente na Programação 2020)                     
N= Ação  Nova (não existente na Programação 2020)
R= Ação Reformulada (alterada)
E= Ação Excluída
C= Ação concluída</t>
        </r>
        <r>
          <rPr>
            <sz val="20"/>
            <color indexed="81"/>
            <rFont val="Segoe UI"/>
            <family val="2"/>
          </rPr>
          <t xml:space="preserve">
</t>
        </r>
      </text>
    </comment>
    <comment ref="H13" authorId="1" shapeId="0">
      <text>
        <r>
          <rPr>
            <b/>
            <sz val="18"/>
            <color indexed="81"/>
            <rFont val="Segoe UI"/>
            <family val="2"/>
          </rPr>
          <t>Valores conforme a execução orçamentária do SISCONT.NET. Favor informar a data do corte no campo das justificativas.</t>
        </r>
        <r>
          <rPr>
            <sz val="18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<sst xmlns="http://schemas.openxmlformats.org/spreadsheetml/2006/main" count="1658" uniqueCount="452">
  <si>
    <t>Total</t>
  </si>
  <si>
    <t>Responsável pela Execução</t>
  </si>
  <si>
    <t>Imobilizado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</si>
  <si>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</si>
  <si>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</si>
  <si>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</si>
  <si>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</si>
  <si>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</si>
  <si>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</si>
  <si>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</si>
  <si>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</si>
  <si>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</si>
  <si>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</si>
  <si>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Unidade Responsável</t>
  </si>
  <si>
    <t>Denominação</t>
  </si>
  <si>
    <t>TOTAL</t>
  </si>
  <si>
    <t>Valores em R$ 1,00</t>
  </si>
  <si>
    <t>Impactar significativamente o planejamento e a gestão do território</t>
  </si>
  <si>
    <t>Tornar a fiscalização um vetor de melhoria do exercício da Arquitetura e Urbanismo</t>
  </si>
  <si>
    <t>Estimular o conhecimento, o uso de processos criativos e a difusão das melhores práticas em Arquitetura e Urbanismo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</si>
  <si>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</si>
  <si>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</si>
  <si>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</si>
  <si>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</si>
  <si>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</si>
  <si>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</si>
  <si>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</si>
  <si>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</si>
  <si>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Objetivo Estratégico Principal</t>
  </si>
  <si>
    <t>Material de Consumo</t>
  </si>
  <si>
    <t>Encargos Diversos</t>
  </si>
  <si>
    <t>Diárias</t>
  </si>
  <si>
    <t xml:space="preserve">Objetivo Geral </t>
  </si>
  <si>
    <t>Pessoal e Encargos</t>
  </si>
  <si>
    <t>Denominação do Projeto ou Atividade :</t>
  </si>
  <si>
    <t>1. QUADRO GERAL</t>
  </si>
  <si>
    <t>Resultado</t>
  </si>
  <si>
    <t>Descrição da Ação</t>
  </si>
  <si>
    <t>Custo da Ação (R$)</t>
  </si>
  <si>
    <t>Metas Físicas</t>
  </si>
  <si>
    <t>Corrente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</si>
  <si>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</si>
  <si>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</si>
  <si>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</si>
  <si>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</si>
  <si>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</si>
  <si>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</si>
  <si>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</si>
  <si>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</si>
  <si>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</si>
  <si>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</si>
  <si>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</si>
  <si>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</si>
  <si>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</si>
  <si>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</si>
  <si>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</si>
  <si>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</si>
  <si>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Capital</t>
  </si>
  <si>
    <r>
      <t>07 - Energia limpa e acessível</t>
    </r>
    <r>
      <rPr>
        <sz val="20"/>
        <color theme="1"/>
        <rFont val="Arial"/>
        <family val="2"/>
      </rPr>
      <t> </t>
    </r>
  </si>
  <si>
    <t>Ações Estratégicas Prioritárias</t>
  </si>
  <si>
    <t>Assegurar a eficácia no atendimento e no relacionamento com os Arquitetos e Urbanistas e a Sociedade</t>
  </si>
  <si>
    <t xml:space="preserve"> Atendimento Eletrônico</t>
  </si>
  <si>
    <t>Auto-Atendimento</t>
  </si>
  <si>
    <t>Realização de ações direcionadoras para e facilitadoras do auto-atendimento (tutoriais, manuais)</t>
  </si>
  <si>
    <t>Qualificação dos Canais de Atendimento</t>
  </si>
  <si>
    <t>Ações Locais em Mídia</t>
  </si>
  <si>
    <t>Ações Nacionais em Mídia</t>
  </si>
  <si>
    <t>Atualização do Portal da Transparência</t>
  </si>
  <si>
    <t>Ações para garantir que as informações constantes no Portal da Transparência estejam devidamente atualizadas.</t>
  </si>
  <si>
    <t>Estimular a produção da Arquitetura e Urbanismo como política de Estado</t>
  </si>
  <si>
    <t>Representação em Instâncias Públicas</t>
  </si>
  <si>
    <t>Ampliação da representação de Arquitetos e Urbanistas em Conselhos Públicos, tanto em nível estadual quanto municipal, para participar e conduzir as discussões.</t>
  </si>
  <si>
    <t>Câmaras Temáticas</t>
  </si>
  <si>
    <t>Estabelecimento e consolidação de câmaras temáticas para discussão e deliberação sobre temas prioritários do CAU: Acessibilidade, Patrimônio Histórico, Estudos Urbanos, etc.)</t>
  </si>
  <si>
    <t>Editais de Patrocínio</t>
  </si>
  <si>
    <t>Capacitação em ATHIS</t>
  </si>
  <si>
    <t>Fomento das ações de capacitação em ATHIS.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</si>
  <si>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</si>
  <si>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</si>
  <si>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</si>
  <si>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</si>
  <si>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</si>
  <si>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</si>
  <si>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</si>
  <si>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</si>
  <si>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Formalização de Acordos e Convênios de Cooperação Técnica com Instituições, de acordo com a realidade de cada UF.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</si>
  <si>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</si>
  <si>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</si>
  <si>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</si>
  <si>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</si>
  <si>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</si>
  <si>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</si>
  <si>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</si>
  <si>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</si>
  <si>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 xml:space="preserve">EXEMPLO </t>
  </si>
  <si>
    <t>Objetivos de Desenvolvimento Sustentável (Facultativo)</t>
  </si>
  <si>
    <t>Não se aplica</t>
  </si>
  <si>
    <t>Atendimento Eletrônico</t>
  </si>
  <si>
    <r>
      <t>Número de Atendimentos/ano oriundos dos profissionais da arquitetura e urbanismo e da sociedade</t>
    </r>
    <r>
      <rPr>
        <b/>
        <sz val="20"/>
        <color theme="1"/>
        <rFont val="Calibri"/>
        <family val="2"/>
        <scheme val="minor"/>
      </rPr>
      <t xml:space="preserve"> , sendo XX via telefone; XX via presencial; XX GAD; XX via WhatsApp, etc... (valor previsto)</t>
    </r>
  </si>
  <si>
    <t>Valorizar a Arquitetura e Urbanismo</t>
  </si>
  <si>
    <t>Garantir a participação dos Arquitetos e Urbanistas no planejamento territorial e na gestão urbana</t>
  </si>
  <si>
    <r>
      <t xml:space="preserve">Aumento dos índices de satisfação e melhoria dos processos de atendimentos aos profissionais de arquitetura e urbanismo e a sociedade em até 30 dias (Indicador - </t>
    </r>
    <r>
      <rPr>
        <b/>
        <sz val="20"/>
        <color theme="1"/>
        <rFont val="Calibri"/>
        <family val="2"/>
        <scheme val="minor"/>
      </rPr>
      <t>número de solicitações tratadas em até 30 dias</t>
    </r>
    <r>
      <rPr>
        <sz val="20"/>
        <color theme="1"/>
        <rFont val="Calibri"/>
        <family val="2"/>
        <scheme val="minor"/>
      </rPr>
      <t>)</t>
    </r>
  </si>
  <si>
    <t>Descrições das Ações</t>
  </si>
  <si>
    <t>Meta da Ação  (Quant.)</t>
  </si>
  <si>
    <t xml:space="preserve">Reserva de Contingência </t>
  </si>
  <si>
    <t>Comentários/Justificativas:</t>
  </si>
  <si>
    <t xml:space="preserve">Tipo (Projeto, Atividade, Projeto Específico): </t>
  </si>
  <si>
    <t>P/A/ PE</t>
  </si>
  <si>
    <t>LEGENDA: P = PROJETO/ A = ATIVIDADE/ PE: PROJETO ESPECÍFICO / FP = FUNDO DE APOIO</t>
  </si>
  <si>
    <t>Orientações para o Quadro Descritivo:</t>
  </si>
  <si>
    <t>PROJETO ESPECÍFICO</t>
  </si>
  <si>
    <t>Programação 2020 
(A)</t>
  </si>
  <si>
    <t>AT/N/R/E/C/PE</t>
  </si>
  <si>
    <t>FA</t>
  </si>
  <si>
    <t>Reprogramação 2020
 (D)</t>
  </si>
  <si>
    <t>Reprogramação 2020</t>
  </si>
  <si>
    <t>AT/N/R/E/C</t>
  </si>
  <si>
    <t>Programação 2020
(A)</t>
  </si>
  <si>
    <t>Proposta de Reprogramação (D=B+C)</t>
  </si>
  <si>
    <t>Valores
(E=D-A)</t>
  </si>
  <si>
    <t>%
(F=E/A)</t>
  </si>
  <si>
    <t xml:space="preserve">Variação (2020/2020) </t>
  </si>
  <si>
    <t>Execução Jan/Junho
 (B)</t>
  </si>
  <si>
    <t>Projetado Julho/Dez
 (C )</t>
  </si>
  <si>
    <t>PLANO DE AÇÃO - REPROGRAMAÇÃO  2020</t>
  </si>
  <si>
    <t>Reprogramação ordinária 2020</t>
  </si>
  <si>
    <t>A custear com Recursos do Fundo de Apoio (R$) 
(H)</t>
  </si>
  <si>
    <t>% Utilização do Fundo de Apoio (I=H/D)</t>
  </si>
  <si>
    <t xml:space="preserve">A custear com Recursos do Superávit Financeiro (R$)
 (E) </t>
  </si>
  <si>
    <t>Fundo de Apoio 
 (F)</t>
  </si>
  <si>
    <t>% Utilização do Fundo de Apoio
(G=F/D)</t>
  </si>
  <si>
    <t xml:space="preserve"> Valor(R$)
(H=D-A)</t>
  </si>
  <si>
    <t>% 
(I= H/A *100)</t>
  </si>
  <si>
    <t>2. COMENTÁRIOS/JUSTIFICATIVAS:</t>
  </si>
  <si>
    <t>A custear com Recursos do Superávit Financeiro (R$)
(G)</t>
  </si>
  <si>
    <t xml:space="preserve">Não </t>
  </si>
  <si>
    <t xml:space="preserve">Resultados
 Esperados </t>
  </si>
  <si>
    <t>Anexo 4 - Quadro Descritivo de Ações e Metas do Plano de Ação - Reprogramação Ordinária 2020</t>
  </si>
  <si>
    <t xml:space="preserve"> </t>
  </si>
  <si>
    <t>Obs:  O anexo 4 deve ser preenchido para todos os projetos/atividades de 2020  novos e/ou que tiveram alterações/ajustes, apresentando as ações, quantificações, descrições das metas e os resultados por ação.
As informações devem ser transcritas para Quadro Geral. As células sinalizadas, em cinza, são fórmulas e não devem ser modificadas.</t>
  </si>
  <si>
    <t xml:space="preserve">Fundo de Apoio </t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</si>
  <si>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16"/>
        <color theme="1"/>
        <rFont val="Calibri"/>
        <family val="2"/>
        <scheme val="minor"/>
      </rPr>
      <t>Caso seja necessário aumentar o número de linhas, favor verificar a continuidade das fórmulas. O enquadramento aos Objetivos de Desenvolvimento Sustentável (ODS) é facultativo.</t>
    </r>
  </si>
  <si>
    <r>
      <t xml:space="preserve">1. Denominação do Projeto ou Atividade : Nome da iniciativa estratégica de acordo com o Quadro Geral.
2.Tipo (Projeto / Atividade/ Projeto Específico):
• Projeto (P): nome do Projeto. O Projeto compreende um conjunto de ações inter-relacionadas, coordenadas e orientadas para o alcance de resultados, com prazo e recursos definidos.
• Projeto Específico(PE): projeto planejado para incorporação dos recursos oriundos de Saldos de Exercícios Anteriores, de acordo com as deliberações plenária nº 84-03/2019, DPOBR Nº 0097-08.A/2019, DPAEBR Nº 004-01/2020.
• Atividade (A): nome da Atividade. A Atividade compreende um conjunto de ações permanentes e rotineiras relacionadas à gestão do CAU/BR, que contribuem para a melhoria do desempenho da Entidade.
3. AT/N/R/E/C: Selecionar se a ação é Atual (AT), Nova (N), Reformulado(R), Excluída(E), Concluída(C).
4. Metas Físicas: bem ou serviço qualificado e quantificado resultante da execução da ação. Para efeito de padronização, as metas são organizadas em dois conjuntos
a) Quantificação da meta: consiste no quantitativo da ação. 
b) Descrição da meta:i. Metas de atendimento - consiste na intenção, expressa numericamente, de cada ação quanto a pessoas (físicas ou jurídicas) a serem beneficiadas pelo projeto. Exemplo: número de pessoas capacitadas. ii. Metas de entrega - consistem na intenção, expressa numericamente, de cada ação quanto a bens, serviços ou processos realizados para contribuir com o alcance dos resultados previstos no projeto. Exemplo: equipamentos adquiridos.
• Ações: ações são iniciativas especificas que devem ser executadas dentro de um projeto ou de uma atividade para produzir os resultados estabelecidos. 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
5- Ações Estratégicas Prioritárias: selecionar as ações que melhor se enquadram com o objetivo geral.  A opção "Não se aplica" deve ser utilizada quando a ação descrita não faz parte do rol das "Ações Estratégicas Prioritárias". </t>
    </r>
    <r>
      <rPr>
        <b/>
        <u/>
        <sz val="20"/>
        <rFont val="Calibri"/>
        <family val="2"/>
        <scheme val="minor"/>
      </rPr>
      <t>As ações selecionadas devem respeitar as  correlações com os objetivos estratégicos, conforme detalhamento na aba" Ações Estratégicas-Descrição".</t>
    </r>
    <r>
      <rPr>
        <b/>
        <sz val="20"/>
        <rFont val="Calibri"/>
        <family val="2"/>
        <scheme val="minor"/>
      </rPr>
      <t xml:space="preserve">
6.Resultados esperados: os resultados são os efeitos que devem ser produzidos com a execução da ação, dentro do seu horizonte do tempo. 
7. Programação 2020: Considerar os valores aprovados na Programação aprovada ou na Reprogramação Extraordinária 2020, caso tenha ocorrido.
8. Execução: Valores executados no período de Janeiro a 30 de Junho retirados do Siscont.
9. Projeção: Valores projetados no período de Julho a 31 de Dezembro.
10. Reprogramação 2020: Execução + Projeção 
11. A custear com Recursos do Superávit Financeiro (R$): O  superávit financeiro efetivo de exercícios anteriores  poderá ser utilizado para o  custeio de despesas correntes ou de capital. A opção "não se aplica" deverá ser selecionada quando a ação não for custeada pelo superávit (DELIBERAÇÃO PLENÁRIA DPAEBR Nº 004-01/2020).
12. FP: fundo de apoio. Informar se o projeto ou atividade será financiada por recursos oriundos do fundo de apoio dos CAU/UF, apenas para os CAU/Básicos. Atenção: Cabe salientar que os CAU Básico, na elaboração de sua reprogramação para 2020, deverão observar com maior rigor todos os procedimentos e estratégias estabelecidas nas presentes Diretrizes e na Resolução nº 119, valendo ressaltar “Art. 6° Os recursos provenientes do Fundo de Apoio deverão ser utilizados em estrita conformidade com o Plano de Ação aprovado, sendo vedada a sua utilização para despesas de capital”. Vale ressaltar também  que a participação nas reuniões plenárias ampliadas e o valor do CSC devem ser custeados pelo Fundo de Apoio.
13. A custear com Recursos do Fundo de Apoio: compreende o valor que será custeado com recursos do Fundo de Apoio em cada elemento de despesas.
14. Responsável pela Execução – nome do responsável pela execução da ação.
</t>
    </r>
  </si>
  <si>
    <t>Ações da CEP/MS</t>
  </si>
  <si>
    <t>Atividade</t>
  </si>
  <si>
    <t>6 palestras a serem realizadas nas maiores cidades de MS, com locais a serem definidos, duração mínima de 30 minutos e com pelo menos 2 participantes do CAU</t>
  </si>
  <si>
    <t>Palestras nas maiores cidades de Mato Grosso do Sul (Corumbá, Três Lagoas, Ponta Porã, Chapadão do Sul e Campo Grande) para os profissionais arquitetos e urbanistas, visando a conscientização do exercício legal da profissão.</t>
  </si>
  <si>
    <t>Valorização profissional e disseminação do conhecimento, reforçando a melhoria na qualidade das informações prestadas aos profissionais</t>
  </si>
  <si>
    <t>E</t>
  </si>
  <si>
    <t>6 Mesas Redondas sobre práticas e atribuições dos profissionais arquitetos e urbanistas, para um público de 30 pessoas, nas dependências do CAU</t>
  </si>
  <si>
    <t>Encontros bimestrais voltados aos profissionais para debater sobre a profissão de Arquitetura e Urbanismo no estado, com foco em práticas e atribuições. Os temas específicaos de cada mesa serão definidos conforme as demandas identificadas nas reuniões ordinárias da CEP/MS</t>
  </si>
  <si>
    <t>Orientar e esclarecer a atuação e competências do Arquiteto e Urbanista</t>
  </si>
  <si>
    <t>Reuniões Ordinárias da CEP/MS</t>
  </si>
  <si>
    <t>Profissionais conscientes, qualidade da prestação de serviços dos profissionais a sociedade, bem como zelar pela valorização do exercício profissional</t>
  </si>
  <si>
    <t>I Seminário: obras em condomínios verticais, com duração de dois dias, para 200 pessoas, no 1º semestre</t>
  </si>
  <si>
    <t>Evento com o intuito de expor e debater sobre obras e reformas em condomínios verticais, com apoio de parceiros da área como SECOVI/MS, Associação dos Síndicos e administradores de condomínios de MS</t>
  </si>
  <si>
    <t>Elaboração de cartilhas ou enunciados com recomendações/ diretrizes a serem seguidas pelos profissionais quando responsáveis por reformas ou obras em condomínios verticais</t>
  </si>
  <si>
    <t>N</t>
  </si>
  <si>
    <t>AT</t>
  </si>
  <si>
    <t>Carlos Lucas Mali</t>
  </si>
  <si>
    <t>Disseminação aos arquitetos e urbanistas de informações sobre as propostas de governo para o planejamento urbano municipal, bem como os instrumentos urbanísticos que serão usados pelos gestores para esta pauta relevante à profissão</t>
  </si>
  <si>
    <t>Ações da CED/MS</t>
  </si>
  <si>
    <t>Paulo Cesar do Amaral</t>
  </si>
  <si>
    <t xml:space="preserve">3  reuniões/Encontros a serem realizados nas maiores cidades do estado de MS em parceria com a fiscalização  </t>
  </si>
  <si>
    <t>Tornar a fiscalização mais presente, através de ações que apresentará as normas da profissão junto aos profissionais; Buscar a valorização dos profissionais em Arquitetura e Urbanismo.</t>
  </si>
  <si>
    <t>Promover e buscar atingir toda a classe profissional, levando a ética e a disciplina no dia a dia do Arquiteto e Urbanista de MS</t>
  </si>
  <si>
    <t>4 Palestras a serem realizadas nas maiores cidades do Estado de MS a serem definidas</t>
  </si>
  <si>
    <t>Palestras na sede do CAU/MS e nas maiores cidades, junto aos profissionais Arquitetos e Urbanistas de MS, abordando temas definidos e partir do estudo das condutas de maior incidência em processos éticos.</t>
  </si>
  <si>
    <t xml:space="preserve">Valorização Profissional e disseminação do conhecimento, reforçando a melhoria na qualidade das informações prestadas aos profissionais </t>
  </si>
  <si>
    <t>Produção de conteúdo orientativo da CED-CAU/MS: vídeos curtos de no máximo 45 segundos, com 7 temas voltados a ética apresentados por conselheiros e assessores do CAU/MS e eventualmente de convidados.</t>
  </si>
  <si>
    <t>Os vídeos irão conter uma breve apresentação do Conselho, bem como assuntos quer versarão sobre a Legislação Profissional com base na Lei 12.378, Resolução 143, Código de Ética, entre outros</t>
  </si>
  <si>
    <t>Objetivo estabelecer um escopo de conteúdos informativos acerca do funcionamento do CAU no que tange a ética e disciplina profissional. O objetivo da série de vídeos é de orientar para não penalizar, buscando a construção ética da classe profissional.</t>
  </si>
  <si>
    <t>R</t>
  </si>
  <si>
    <t>Realização de 07 Audiências de Conciliação em Processos Éticos.</t>
  </si>
  <si>
    <t>Estabelecer um meio mais eficiente para a mediação dos processos éticos e garantir a celeridade processual</t>
  </si>
  <si>
    <t>Reuniões Ordinárias da CED/MS</t>
  </si>
  <si>
    <t>Profissionais conscientes, qualidade da prestação de serviços dos profissionais a sociedade, bem como zelar pela ética e disciplina</t>
  </si>
  <si>
    <t>Ações da CEF/MS</t>
  </si>
  <si>
    <t>Projeto</t>
  </si>
  <si>
    <t>Plano de difusão do conhecimento científico e de práticas profissionais em prol da formação em Arquitetura e Urbanismo,  junto aos profissionais Arquitetos e Urbanistas de MS, bem como os estudantes de Arquitetura e Urbanismo, visando o empreendedorismo e a concientização exercício legal da profissão.</t>
  </si>
  <si>
    <t>Valorização do Ensino e Formação dos acadêmicos, através da difusão das boas práticas em Arquitetura e Urbanismo de MS</t>
  </si>
  <si>
    <t>3 Eventos para entrega de Carterinhas simbólicas dos egressos na sede do CAU/MS, com parcerias com universidades para ceder o espaço</t>
  </si>
  <si>
    <t>Egressos de Janeiro a outubro de 2020, com entrega de materiais de divulgação do conselho e cartilhas de orientação profissional</t>
  </si>
  <si>
    <t>Recepcionar os novos profissionais de Arquitetura e Urbanismo de MS, trazendo informações básicas sobre a profissão, Legislação  e funcionamento da sede</t>
  </si>
  <si>
    <t>500 folders orientativos com informações sobre o Exercício Profissional, Legislação e apresentação do conselho aos estudantes de Arquitetura</t>
  </si>
  <si>
    <t>Realizar concurso e premiar 4 trabalhos (1º, 2º, 3º e uma Menção Honrosa) e expor 12 a 15 trabalhos acadêmicos pré-selecionados em suas faculdades e julgados pelo CAU/MS durante trinta dias, em espaço de exposição da Esplanada Ferroviária</t>
  </si>
  <si>
    <t>Concurso, premiação e exposição de trabalhos de conclusão de curso - TCC dos cursos de Arquitetura e Urbanismo das faculdades de arquitetura e urbanismo de Campo Grande - MS. Premiar e expor trabalhos de graduandos dos cursos de arquitetura e urbanismo como forma de incentivar os acadêmicos a produzirem trabalhos com maios qualidade e profundidade em nível de excelência, assim como divulgar mais a profissão do arquiteto e urbanista na sociedade campo-grandense</t>
  </si>
  <si>
    <t>Divulgação da profissão do Arquiteto e Urbanista em MS. Valorizar o desenvolvimento dos trabalhos de conclusão de curso e suas contribuições sociais e acadêmicas.</t>
  </si>
  <si>
    <t xml:space="preserve">Discutir em âmbito nacional a formação do profissional arquiteto e urbanista frente as demandas sociais, econômicas, ambientais e tecnológicas do século XXI. Sexta-feira: manhã: 3(três) palestrantes e debates; tarde: 3 (três) palestrantes e debates. Sábado: manhã: 3 (três) palestrantes, debates e encerramento. : Passagens e estadia para 6 palestrantes, e para divulgação (cartazes, panfletos, site) (4 palestrantes de SP, 1 palestrante do RS e 1 palestrante do RJ e 4 palestrantes de Campo Grande)
</t>
  </si>
  <si>
    <t>Orientar e esclarecer sobre o papel do arquiteto e urbanista frente as demandas sociais, econômicas, ambientais e tecnológicas do século XXI</t>
  </si>
  <si>
    <t>3 Rodadas de conversa a serem realizadas nas dependências do conselho, com a participação de Professores e Coordenadores do Curso de Arquitetura e Urbanismo das Universidades do estado de MS</t>
  </si>
  <si>
    <t>Trocar informações e discutir sobre o ensino e formação em Arquitetura e Urbanismo, discução sobre as ementas que compõe a grade de ensino do curso de Aquitetura e Urbanismo. Quais os anceios das universidades e como o conselho pode contribuir de forma positiva.</t>
  </si>
  <si>
    <t>Realizar palestras/debates sobre os objetivos de desenvolvimento sustentável - ODS junto aos acadêmicos dos cursos de arquitetura e urbanismo de Campo Grande/MS, com ênfase nos objetivos 5 e 11</t>
  </si>
  <si>
    <t>Inserir de forma sistemática o tema gênero e cidade nas disciplinas de planejamento urbano/urbanismo das faculdades de arquitetura e urbanismo de Campo Grande com o objetivo de formar profissionais que possam atuar de forma consciente na produção de cidades inclusivas para as mulheres</t>
  </si>
  <si>
    <t>Valorização do Ensino e Formação dos acadêmicos, através da difusão das boas práticas em Arquitetura e Urbanismo de MS. Posteriormente com base nessas conversas a realzação de um Seminário Regional da CEF/MS junto as Universidades do estado de MS</t>
  </si>
  <si>
    <t>Orientar e esclarecer sobre o papel do arquiteto e urbanista frente as demandas atuais</t>
  </si>
  <si>
    <t>Orientar os profissionais para que possam atuar de forma consciente na produção de cidades inclusivas para as mulheres</t>
  </si>
  <si>
    <t>Reuniões Ordinárias da CEF/MS</t>
  </si>
  <si>
    <t>Profissionais conscientes, qualidade da prestação de serviços dos profissionais a sociedade, bem como zelar pela valorização do ensino e formação</t>
  </si>
  <si>
    <t>98 ajuizamentos: 98 Certidões de Dívida Ativa e 98 Termos de Inscrição em Dívida Ativa, além de envio de 50 Notificações Administrativas Extrajudiciais via AR e 4 publicações no Diário Oficial. De multas serão 157 ajuizamentos, portanto 157 Certidões de Dívida Ativa e 157 Termos de Inscrição em Dívida Ativa</t>
  </si>
  <si>
    <t>Dar cumprimento ao que determina a Resolução 133, de 17 de fevereiro de 2017, com intuito de finalizar os processos de cobrança com inadimplência inicial em 2013 (que prescreverão em 2021), com cobrança inicial amigável (administrativa) e sendo finalizada com a fase executiva (ajuizamento)</t>
  </si>
  <si>
    <t>Reuniões Ordinárias da CFA/MS</t>
  </si>
  <si>
    <t>Concluir o processo de cobrança das inadimplências de 2013, antes que o débito prescreva. Atingindo todos os interessados e aumentar o recebimento deste tipo de receita</t>
  </si>
  <si>
    <t>Deliberar e aprovar planos de ação, processos de impugnação de anuidade, ressarcimentos e prestação de contas e relatórios de Gestão</t>
  </si>
  <si>
    <t>Ações da CFA/MS</t>
  </si>
  <si>
    <t>Manutenção e desenvolvimento das atividades da presidência</t>
  </si>
  <si>
    <t>3 Reuniões no Interior do estado junto aos Delegados do CAU/MS; 2 Seminários junto a Universidades do interior do estado;</t>
  </si>
  <si>
    <t>02 reuniões do Plano Diretor de Desenvolvimento Urbano Ambiental - PDDUA) e 02 reuniões da Lei de Ordenamento do Uso e da Ocupação do Solo de Campo Grande, as quatro serão realizadas na sede do CAU</t>
  </si>
  <si>
    <t>02 Seminários sobre Exercício Profissional, previstas para abril e agosto</t>
  </si>
  <si>
    <t>02 representantes no Conselho Municipal de Desenvolvimento Urbano de Campo Grande/MS - CMDU; 02 representantes no Conselho Municipal de Saneamento Básico da Prefeitura de Dourados/MS e 01 representante na Junta de Recursos Fiscais - JURFIS</t>
  </si>
  <si>
    <t>Reuniões junto a todos os Presidentes dos CAU/UF's para discutir e resolver assuntos de competência do Conselho</t>
  </si>
  <si>
    <t>Estreitar ações em conjunto com os Municípios do Estado de MS e a sociedade</t>
  </si>
  <si>
    <t>Evento com o intuito de expor e debater sobre o exercício profissional, tendo como público alvo os arquitetos e urbanistas de MS</t>
  </si>
  <si>
    <t xml:space="preserve">Compartilhar experiências, agregar informações e valores, troca de informações através das reuniões que serão realizadas no decorrer do exercício; </t>
  </si>
  <si>
    <t>Maior interação dos Delegados que representam este Conselho no interior do estado; Busca por informações e compartilhar ideias para facilitar a interação dos profissionais do interior com o CAU/MS</t>
  </si>
  <si>
    <t>Promover a interlocução entre o Poder Executivo e a sociedade em matérias de planejamento urbano, com foco no estímulo da produção da arquitetura e urbanismo</t>
  </si>
  <si>
    <t>Orientar e esclarecer sobre o papel do arquiteto e urbanista</t>
  </si>
  <si>
    <t>Elaborar propostas, pareceres e recomendações para melhorar a sociedade, com a representação dos arquitetos e urbanistas</t>
  </si>
  <si>
    <t>Luis Eduardo Costa</t>
  </si>
  <si>
    <t>04 participações em lives com representantes do conselho para a divulgação e esclarecimento sobre temas relevantes para a profissão</t>
  </si>
  <si>
    <t>Participações em lives com temas relacionados a atividade de arquitetura e urbanismo</t>
  </si>
  <si>
    <t>Divulgar as ações do conselho nesse momento de calamidade pública, além de disseminar e esclarecer temas relevantes para arquitetura e urbanismo</t>
  </si>
  <si>
    <t>Execução da Folha de Pagamento anual composta por 5 Colaboradores</t>
  </si>
  <si>
    <t xml:space="preserve">Obedecendo a um cronograma pré-estabelecido para o Município de Campo Grande, será realizada 01 ação fiscalizatória direta em obras mensal,  projetando o quantitativo médio de 100 obras a serem abrangidas no ano. </t>
  </si>
  <si>
    <t>Envio de 500 correspondências (ofícios, notificações e auto de infração), 8 publicação em diário Oficial do Estado e/ou jornal de circulação na jurisdição.</t>
  </si>
  <si>
    <t xml:space="preserve">6 Palestras a serem realizadas em Dourados, Corumbá, Ponta Porã, Coxim, São Gabriel do Oeste e Três Lagoas (MÉDIA 2 PARTICIPANTES) </t>
  </si>
  <si>
    <t>Confecção de 500 folders orientativos, cartilhas técnicas, outdoors e material puclicitários.</t>
  </si>
  <si>
    <t xml:space="preserve">Obedecendo a um cronograma pré-estabelecido será realizada 01 ação fiscalizatória Bimensal,  projetando o quantitativo de 06 municípios (Dourados, Corumbá, Ponta Porã, Coxim, São Gabriel do Oeste e Três Lagoas) a serem abrangidos por ano. </t>
  </si>
  <si>
    <t>Suprir a necessidade com pessoal para o exercício da fiscalização e atendimento dos profissionais</t>
  </si>
  <si>
    <t>Ações de fiscalização direta em obras pré estabelecidas por demanda de Denúncia e/ou diligência de processos administrativos.</t>
  </si>
  <si>
    <t>Fixar mecanismos internos de ação fiscalizatória para formalização e instrução de processos</t>
  </si>
  <si>
    <t xml:space="preserve">Palestras na sede do CAU/MS e Universidades do Estado, junto aos profissionais Arquitetos e Urbanistas de MS, bem como os estudantes de Arquitetura e Urbanismo, visando o empreendedorismo e a concientização exercício legal da profissão.
</t>
  </si>
  <si>
    <t xml:space="preserve">Descentralização do CAU/MS de modo que todo os profissionais do estado  tenham assesso a informação através de campanha de orientação,com a produção de material adequado aos diversos públicos envolvidos . </t>
  </si>
  <si>
    <t>Implantar a ação fiscalizatória itinerante nas maiores cidades do MS.</t>
  </si>
  <si>
    <t>Ampliação das ações de fiscalização e Agilizar e suprir todas as necessidades existentes do CAU/MS voltado para melhor atender os profissionais Arq. e Urb.</t>
  </si>
  <si>
    <t>Tornar a fiscalização um vetor de melhoria do exercício da Arquitetura e Urbanismo, através da ação de fiscalização em obras</t>
  </si>
  <si>
    <t>Garantir a segurança jurídica do processo administrativo.</t>
  </si>
  <si>
    <t xml:space="preserve">Valorização Profissional e disseminação do conhecimento, reforçando a melhoria na qualidade das informações prestadas aos profissionais 
</t>
  </si>
  <si>
    <t xml:space="preserve">Aproximar o profissional do CAU/MS pelo contato com as informações, noticias e esclarecimentos tecnicos de acordo com a demanda. </t>
  </si>
  <si>
    <t>Fortalecer a atuação do CAU/MS no Interior do Estado, ampliar parcerias com os órgãos e instituições diretamente ligados ao exercício profissional (Prefeituras).</t>
  </si>
  <si>
    <t>Renovação /Formalização de Termos de Cooperação Técnica com  as Prefeituras dos 10 municípios do MS E Estagiários (3)</t>
  </si>
  <si>
    <t>Execução do pagamento conforme contrato pré-estabelecido, sendo composto por 1 Sede em Campo Grande/MS</t>
  </si>
  <si>
    <t>Pagamentos dos impostos relacionados a IPTU,  do Conselho; Taxas de cobrança de boletos; cheques, entre outros;</t>
  </si>
  <si>
    <t>Mudança de sede: Reparos e adaptações na nova sede do CAU/MS</t>
  </si>
  <si>
    <t>Compra de 3 bandeiras, e despesas mensais com matérias de expediente, copa, cozinha, limpeza, entre outros;</t>
  </si>
  <si>
    <t>Pagamento de 100% das despesas relacionadas a serviços prestados por terceiros de pessoas físicas</t>
  </si>
  <si>
    <t>Pagamentos relativos a salários, gratificações, 13º salários, férias, horas extras, INSS, FGTS, Vale Alimentação, Vale Transporte, entre outros</t>
  </si>
  <si>
    <t>Contrato de aluguel da sede pelo período de 6 anos, com data base em fevereiro</t>
  </si>
  <si>
    <t>Pagamentos relativos a IPTU, Taxas relativas aos Boletos emitidos pelo CAU/MS; Taxas de emissão de Cheques, Liberação de Float referentes a despesas com pessoal; Seguros de bens móveis e imóveis;</t>
  </si>
  <si>
    <t>Imóvel cedido pelo SPU por 10 anos para instalação do conselho, adaptações para acomodação de todos os colaboradores e conselheiros do CAU/MS</t>
  </si>
  <si>
    <t xml:space="preserve">Compra de Bandeiras para o Sede de Campo Grande/MS; Materiais de expediente, Materiais de limpeza, copa e cozinha, entre outros </t>
  </si>
  <si>
    <t>Serviço de energia, água, instalações e configurações, segurança predial e entre outros</t>
  </si>
  <si>
    <t>Agilizar e suprir todas as necessidades existentes do CAU/MS voltado para melhor atender os profissionais Arq. e Urb.</t>
  </si>
  <si>
    <t>Manter as atividades do Conselho durante o exercício de 2020</t>
  </si>
  <si>
    <t>Realizar pagamentos de caráter obrigatório e emergenciais como tributações, serviços bancários e outros</t>
  </si>
  <si>
    <t>Aumentar o superavit financeiro do conselho com a diminuição das despesas correntes oriundas da manutenção da sede atual do conselho, bem como despesas de aluguel. Obejivando a compra ou construção da sede do CAU/MS</t>
  </si>
  <si>
    <t>Atender as necessidades do CAU/MS com materiais diversos</t>
  </si>
  <si>
    <t>Serviços básicos para manter o funcionamento do CAU/MS.</t>
  </si>
  <si>
    <t>Manutenção e aprimoramento das atividades do CAU/MS</t>
  </si>
  <si>
    <t>CLAUDIO LISIAS LUCCHESE</t>
  </si>
  <si>
    <t>2 editais de patrocínio, sendo 1 no primeiro semestre e 1 no segundo semestre</t>
  </si>
  <si>
    <t xml:space="preserve">Projetos que sejam relevantes para o desenvolvimento da Arquitetura e Urbanismo de Mato Grosso do Sul, conforme Deliberação Plenária  de nº 066 de 14 de agosto de 2014 e Deliberação Plenária de nº116 DPOMS 0049-04/2015, pormovendo o conhecimentoe disseminando informações e o fortalecimento da Arquitetura e Urbanismo. </t>
  </si>
  <si>
    <t>Consolidar a imagem do CAU/MS, difusão das melhores práticas em Arquitetura e Urbanismo</t>
  </si>
  <si>
    <t>Observando a Deliberação Plenária nº 208/2018-2020 CAU/MS – DPOMS 100-06/2020, que cancela os editais de patrocínio e a DELIBERAÇÃO PLENÁRIA AD REFERENDUM Nº 06/2020 do CAU/BR que aprova plano de contenção de gastos, a gestão do CAU/MS decidiu por não financiar este projeto em 2020.</t>
  </si>
  <si>
    <t>PATROCÍNIO</t>
  </si>
  <si>
    <t xml:space="preserve">12 repasses mensais para atender os serviços do TAQ e 0800, bem como os custos salariais com a equipe da RIA e o Fundo de Reserva do CSC decorrente, bem como os serviços considerados essenciais para o funcionamento das atividades relativas ao Atendimento dos profissionais de cada CAU/UF.Conforme Resolução nº 70, de 24 de janeiro de 2014 </t>
  </si>
  <si>
    <t>Valores fixados conforme diretrizes para elaboração do Plano de Ação 2020</t>
  </si>
  <si>
    <t>Manter os serviços compartilhados considerados essenciais para as atividades relacionadas ao atendimento</t>
  </si>
  <si>
    <t>Considerando a Deliberação Plenária DPOBR Nº 0100-05/2020 de 26 de março de 2020 que aprova regras excepcionais para os aportes mensais de responsabilidade dos CAU/UF e CAU/BR para a manutenção e regular funcionamento do Centro de Serviços Compartilhados e Fundo de Apoio e dá outras providências. E a Deliberação Plenária DPOBR nº 0102-10/2020 de 24 de junho de 2020 que altera os percentuais de aportes do CAU/BR e dos CAU/UF ao Fundo de Apoio e ao Centro de Serviços Compartilhados, nos meses de junho a dezembro de 2020.</t>
  </si>
  <si>
    <t>Centro de Serviços Compartilhados - Atendimento</t>
  </si>
  <si>
    <t>Centro de Serviços Compartilhados - Fiscalização</t>
  </si>
  <si>
    <t xml:space="preserve">12 repasses mensais para atender os serviços compartilhados considerados essenciais para o funcionamento das atividades relativas a Fiscalização dos CAU/UF's.Conforme Resolução nº 70, de 24 de janeiro de 2014 </t>
  </si>
  <si>
    <t>Manter os serviços compartilhados considerados essenciais para as atividades relacionadas a fiscalização</t>
  </si>
  <si>
    <t>Claudio Lisias Lucchese</t>
  </si>
  <si>
    <t>Aquisição de Bens móveis e estruturação das sedes do CAU/MS</t>
  </si>
  <si>
    <t>2 Máquinas e equipamentos; 5 Aquisição de materiais e equipamentos pra sede do CAU/MS</t>
  </si>
  <si>
    <t>Adquirir novos materiais e/ou equipamentos, em reformas e obras de arte para manter a estrutura do CAU/MS atualizada e  atender os novos funcionários concursados contratados</t>
  </si>
  <si>
    <r>
      <rPr>
        <strike/>
        <sz val="20"/>
        <color theme="1"/>
        <rFont val="Calibri"/>
        <family val="2"/>
        <scheme val="minor"/>
      </rPr>
      <t>A</t>
    </r>
    <r>
      <rPr>
        <sz val="20"/>
        <color theme="1"/>
        <rFont val="Calibri"/>
        <family val="2"/>
        <scheme val="minor"/>
      </rPr>
      <t>mbiente de qualidade para o bom funcionamento do CAU/MS e para melhor atender os profissionais e a sociedade</t>
    </r>
  </si>
  <si>
    <t>Fundo de Apoio</t>
  </si>
  <si>
    <t>12 Repasses mensais para equilibrar as receitas e as despesas dos CAU/UF's cuja arrecadação seja insuficiente para implementação de suas atividades operacionais e manutenção de suas estruturas administrativas</t>
  </si>
  <si>
    <t>Contribuição à sustentadilidade financeira dos CAU/UF</t>
  </si>
  <si>
    <t>Reserva de Contingência</t>
  </si>
  <si>
    <t>Suportar eventuais ações de natureza estratégica e operacional não contempladas no Plano de Ação aprovado (direcionar até 2% dos recursos oriundos das receitas de arrecadação previstas para a reserva)</t>
  </si>
  <si>
    <t>Utilizar caso haja alguma ação de emergência</t>
  </si>
  <si>
    <t>Ações eventuais resolvidas</t>
  </si>
  <si>
    <t>Capacitação do Quadro Efetivo</t>
  </si>
  <si>
    <t>Melhoria na prestação de serviços para os profissionais, conselheiros e a sociedade; Funcionários capacitados para as tarefas que deveram ser realizadas a partir das informações disponibilizadas nos cursos.</t>
  </si>
  <si>
    <t>Buscar tornar  todo o  quadro efetivo do CAU/MS mais eficiente e eficaz em treinamentos</t>
  </si>
  <si>
    <t>01 Seminários Técnicos a ser realizado pelo CAU/BR em conjunto com os CAU/UF's; 3 Treinamentos e capacitações em encontros nacionais.</t>
  </si>
  <si>
    <t>Valor reprogramado observando o estado de calamidade pública e a recomendação de não haver aglomerações e ainda considerando a DELIBERAÇÃO PLENÁRIA AD REFERENDUM Nº 06/2020 do CAU/BR que aprova plano de contenção de gastos.</t>
  </si>
  <si>
    <t>Keila Fernandes</t>
  </si>
  <si>
    <t>Execução da Folha de Pagamento anual composta por 6 Colaboradores</t>
  </si>
  <si>
    <t>2 reuniões mensais no período de 6 meses a serem realizadas na sede do CAU/MS</t>
  </si>
  <si>
    <t>Confecção de mini-tutorias e manuais para padronização do setor (5)</t>
  </si>
  <si>
    <t>Suprir as necessidades com pessoal no centro de custo da Secretaria Geral</t>
  </si>
  <si>
    <t>Reuniões Plenárias Ordinárias e Extraordinárias do CAU/MS na sede do Conselho</t>
  </si>
  <si>
    <t>Apresentação e Debates referentes a Ética, Ensino, Finanças e Valorização Profissional a ser realizado no exercício de 2020</t>
  </si>
  <si>
    <t>Audiências serão realizadas na sede do CAU/MS com auxilio do Juridico do conselho e as partes envolvidas.</t>
  </si>
  <si>
    <t>A comissão será composta por 2 conselheiros e 3 funcionários do CAU/MS, para coletar dados e estudar o tema, elaborar projetos de adequação, realizar pesquisa de preço, orientar na realização das obras e serviços para efetivação da mudança.</t>
  </si>
  <si>
    <t>Agilizar e suprir todas as necessidades existentes do CAU/MS a fim de melhor atender os profissionais Arq. e Urb.</t>
  </si>
  <si>
    <t>Deliberar sobre asustons pertinentes a o exercício profissional, fazendo cumpri a Lei 12.378. de 31 de Dezmebro de 2010 - Regulamenta o exercício da Arquitetura e Urbanismo; cria o Conselho de Arquitetura e Urbanismo do Brasil - CAU/BR e os Conselhos de Arquitetura e Urbanismo dos Estados e do Distrito Federal - CAUs; e dá outras providências.</t>
  </si>
  <si>
    <t>Apredizagem continuada, buscando valorizar e desenvolver ferramentas de gestão para melhorar o atendimento e os serviços disponibilizados aos profissionais de Arq. E Urbanismo de MS</t>
  </si>
  <si>
    <t>Profissionais conscientes, qualidade da prestação de serviços dos profissionais à sociedade, bem como zelar pela valorização do exercício profissional</t>
  </si>
  <si>
    <t>Coletar dados e estudar o tema, elaborar projetos de adequação, realizar pesquisa de preço, orientar na realiação das obras e serviços para efetivação da mudança</t>
  </si>
  <si>
    <t>Criar padrões de atendimento aos profissionais para manter a qualidade do serviço prestado</t>
  </si>
  <si>
    <t>Realização das Reuniões Ordinárias e Extraordinárias do Plenário  (considerar despesas com alimentação tipo coffee break; deslocamento e diárias de conselheiros conforme calendário (12) acrescido de (6) 50% como extraordinárias) e (1) estagiário</t>
  </si>
  <si>
    <t>Realização de 04 Encontros Temáticos, 1 Seminários à convite do CAU/BR em âmbito Nacional</t>
  </si>
  <si>
    <t>04 Audiências de Instrução</t>
  </si>
  <si>
    <t>Utilização do aplicativo de conversas Whatsapp para atendimento ao público</t>
  </si>
  <si>
    <t>Adesão de uma nova forma de atendimento ao público, observando a necessidade de novas ferramentas por conta do estado de calamidade pública</t>
  </si>
  <si>
    <t>Aperfeiçoar os processos de atendimento, tornando-o mais eficaz e próximo da atual realidade</t>
  </si>
  <si>
    <t>Assistência Técnica</t>
  </si>
  <si>
    <t>ATHIS: Promover aproximação da Arquitetura e Urbanismo da população de mais baixa renda</t>
  </si>
  <si>
    <t>Pugnar a ATHIS no Brasil, levando Arquitetura e Urbanismo para todos; buscar a real implementação da Lei nº 11.888/2008; formar multiplicadores da metodologia de ATHIS; ressaltar as experiências de ATHIS já praticadas no Brasil; e viabilizar a utilização da ATHIS como Empreendedorismo na Arquitetura e Urbanismo e como forma de promoção da importância da Arquitetura e Urbanismo para a sociedade</t>
  </si>
  <si>
    <t>Capacitação em ATHIS: Atravès de 2 Editais para o ano de 2020</t>
  </si>
  <si>
    <t>DELIBERAÇÃO PLENÁRIA AD REFERENDUM Nº 06/2020 do CAU/BR que aprova plano de contenção de gastos, a gestão do CAU/MS decidiu por não financiar este projeto em 2020,</t>
  </si>
  <si>
    <t>Acompanhar 12 Reuniões Plenárias Ordinárias a serem realizadas no calendário 2020</t>
  </si>
  <si>
    <t>Manutenção do mailing jornalístico e envio de releases, aproximadamente 6</t>
  </si>
  <si>
    <t>Elaboração de 30 textos, matérias, artigos ou notas disponibilizadas  diariamente, conforme demanda ainda a ser definida</t>
  </si>
  <si>
    <t>Elaboração de 30 textos e imagens para atualização conforme demanda</t>
  </si>
  <si>
    <t>Previsto envio de 12 newsletter em 2020</t>
  </si>
  <si>
    <t>Prevista elaboração de 12 relatórios em 2020</t>
  </si>
  <si>
    <t>Inserção de anúncios em veículos de grande circulação</t>
  </si>
  <si>
    <t>Relacionamento com as assessorias de comunicação do CAU/BR e dos demais CAU/UF para aprimoramento e alinhamento de ações conjuntas (quantidade</t>
  </si>
  <si>
    <t>Execução da Folha de Pagamento anual composta por 1 Colaborador</t>
  </si>
  <si>
    <t>Atualização mensal do Portal de Transparência</t>
  </si>
  <si>
    <t>Cobertura fotográfica e divulgação dos destaques  da pauta das reuniões plenárias ordinárias e extraordinárias</t>
  </si>
  <si>
    <t>Manter a proximidade do CAU com a imprensa local</t>
  </si>
  <si>
    <t>Tornar públicas, por meio de matérias no site do CAU, as ações do Conselho e da presidência</t>
  </si>
  <si>
    <t>Melhorar a comunicação visual do CAU com o público</t>
  </si>
  <si>
    <t>Utilizar a ferramenta para aproximar o CAU do público</t>
  </si>
  <si>
    <t>Avaliar as ações do público no ambiente virtual e definir estratégias</t>
  </si>
  <si>
    <t>Destinada ao público em geral, destacando atribuições do arquiteto e urbanista</t>
  </si>
  <si>
    <t>Dialogar sobre as melhores formas de alcançar os arquitetos e urbanistas localmente e nacionalmente</t>
  </si>
  <si>
    <t>Suprir a necessidade com pessoal para manter a comunicação entre CAU e sociedade</t>
  </si>
  <si>
    <t>Aumentar a visibilidade do CAU na sociedade e manter bom relacionamento com a imprensa</t>
  </si>
  <si>
    <t>Dar transparência e publicidade às ações do CAU/MS</t>
  </si>
  <si>
    <t>Facilitar a comunicação e aproximar o CAU dos arquitetos e urbanistas</t>
  </si>
  <si>
    <t>Tornar o público ciente das ações do CAU/MS</t>
  </si>
  <si>
    <t>Buscar meios de aproximação e engajamento do público no ambiente virtual</t>
  </si>
  <si>
    <t>Arquivar matérias e notícias que citem o CAU/MS e/ou o presidente</t>
  </si>
  <si>
    <t>Maior conhecimento e promoção da valorização das atividades dos arquitetos e urbanistas na sociedade</t>
  </si>
  <si>
    <t>Dar transparência e visibilidade às ações realizadas e decisões  que foram tomadas naquele período dos conselheiros do CAU/MS</t>
  </si>
  <si>
    <t>Comunicação Institucional</t>
  </si>
  <si>
    <t>Stephanie Lara Ribas</t>
  </si>
  <si>
    <t>Ações da CE/MS</t>
  </si>
  <si>
    <t>Reuniões Ordinárias e Extraordinárias da CE/MS, conisderando gastos com diárias e ressarcimento.</t>
  </si>
  <si>
    <t>Atendimento ao Calendário Eleitoral 2020 e realzar as análises das demandas, consultas e solicitações, bem como Análise dos processos de Recursos e Impugnações.</t>
  </si>
  <si>
    <t>5 Dias para realização de Treinamentos das assessorias técnicas e coordenadores da CE/MS  e 2 dias para a Reunião de Avaliação em Brasília/DF</t>
  </si>
  <si>
    <t>Fornecimento de passagens, diárias para a participação de 2 representantes da CE/MS no treinamento em Brasília/DF, conforme calendário eleitoral 2020.</t>
  </si>
  <si>
    <t xml:space="preserve">Comissão Eleitoral capacitada para garantir a legalidade e eficácia do processo eleitoral </t>
  </si>
  <si>
    <t xml:space="preserve">Realizar 07 Reuniões, sendo 6 Ordinárias e 1 Extraordinárias na sede do conselho com a participação de 3 a 5 membros e  Assesores Técnicos; </t>
  </si>
  <si>
    <t xml:space="preserve">Vera Lucia Giraldelli Peri </t>
  </si>
  <si>
    <t>Carta aos candidatos, em parceria com o CEAU/MS, encontros online com os candidatos a prefeitura.</t>
  </si>
  <si>
    <t>Encontros online, com mediação dos conselheiros da CEP/MS e convidados para questionar os candidatos à prefeitura sobre as ações previstas para o planejamento urbano, em seus respectivos planos de governo.</t>
  </si>
  <si>
    <t>Valor reprogramado seguindo as orientações do plano de contenção de gastos (Deliberação Plenária AD REFERENDUM Nº 06/2020 do CAU/BR).</t>
  </si>
  <si>
    <t>Fabiano Costa</t>
  </si>
  <si>
    <t>Neila Janes Viana Vieira</t>
  </si>
  <si>
    <t>06 palestras/Encontros no total, com 03 a serem realizados nas Universidades do interior (Dourados, Três Lagoas e Jardim) , sendo 03 no primeiro semestre e 03 no segundo semestre na modalidade online.</t>
  </si>
  <si>
    <t>02 eventos de divulgação/educação dos objetivos de desenvolvimento sustentável - ODS - modalidade online</t>
  </si>
  <si>
    <t>Realizar 03 palestras/debates/oficinas nas disciplina de planejamento urbano/urbanismo nas faculdades de arquitetura e urbanismo de Campo Grande com o tema gênero e cidade</t>
  </si>
  <si>
    <t>06 Reuniões da Comissão temporária de equidade de gênero - modalidade online</t>
  </si>
  <si>
    <t>Reuniões ordinárias da CTEG/MS</t>
  </si>
  <si>
    <t>Abordar alternativas para uma atuação mais justa das mulheres na arquitetura e urbanismo</t>
  </si>
  <si>
    <t>Presidência</t>
  </si>
  <si>
    <t>A</t>
  </si>
  <si>
    <t xml:space="preserve">Garantir a representação do CAU/MS em viagens junto ao Fórum , Plenárias Ampliadas e nos grupos de discussão de políticas públicas em prol da arquitetura e urbanismo </t>
  </si>
  <si>
    <t>P</t>
  </si>
  <si>
    <t>Patrocínio</t>
  </si>
  <si>
    <t>Aprimorar e inovar os processos e as ações e garantir a legitimidade do processo eleitoral</t>
  </si>
  <si>
    <t>Gerência Administrativa E Financeira</t>
  </si>
  <si>
    <t>Gerência Administrativa e Financeira</t>
  </si>
  <si>
    <t>TOTAL CENTRO DE CUSTO PRESIDÊNCIA</t>
  </si>
  <si>
    <t>TOTAL CENTRO DE CUSTO Gerência Administrativa e Financeira</t>
  </si>
  <si>
    <t>Gerência De Fiscalização</t>
  </si>
  <si>
    <t>TOTAL CENTRO DE CUSTO Gerência de Fiscalização</t>
  </si>
  <si>
    <t>Secretaria Geral</t>
  </si>
  <si>
    <t>Buscar atendimento com eficiência as Comissões e Plenário, bem como os profissionais de Arquitetura e Urbanismo de MS</t>
  </si>
  <si>
    <t>TOTAL CENTRO DE CUSTO Secretaria Geral</t>
  </si>
  <si>
    <t>Comissão de Exercício Profissional</t>
  </si>
  <si>
    <t>TOTAL CENTRO DE CUSTO CEP/MS</t>
  </si>
  <si>
    <t>Comissão de Finanças e Administração</t>
  </si>
  <si>
    <t>TOTAL CENTRO DE CUSTO CFA/MS</t>
  </si>
  <si>
    <t>Comissão de Ética e Disciplina</t>
  </si>
  <si>
    <t>TOTAL CENTRO DE CUSTO CED/MS</t>
  </si>
  <si>
    <t>Comissão de Ensino e Formação</t>
  </si>
  <si>
    <t>TOTAL CENTRO DE CUSTO CEF/MS</t>
  </si>
  <si>
    <t>Fabrícia Torquato</t>
  </si>
  <si>
    <t>Agilizar e suprir as necessidades de informações sobre o CAU/MS, com o intuito de melhorar a relação com os profissionais Arq. e Urb.</t>
  </si>
  <si>
    <t>Mensurar em quais situações o CAU/MS é mencionado e por quê</t>
  </si>
  <si>
    <t>2 - Fome zero e agricultura sustentável</t>
  </si>
  <si>
    <t>12 - Consumo e produção resonsáveis</t>
  </si>
  <si>
    <t>12 Reuniões das Comissões Ordinárias da CEF/MS  através da plataforma MEET</t>
  </si>
  <si>
    <t>12 Reuniões das Comissões Ordinárias e Extraordinárias da CED/MS, através da plataforma MEET</t>
  </si>
  <si>
    <t>12 Reuniões das Comissões Ordinárias e Extraordinárias da CEP/MS, através da plataforma MEET</t>
  </si>
  <si>
    <t>12 Reuniões das Comissões Ordinárias  e Extraordinárias da CFA/MS, através da plataforma MEET</t>
  </si>
  <si>
    <t>Participar ativamente nas ações efetivas da sociedade no auxílio de famílias carentes, especialmente em tempo de pandemia</t>
  </si>
  <si>
    <t>Apoio ao projeto Arquitetos Solidários - ODS: 2, 10 e12.</t>
  </si>
  <si>
    <t>7 Plenárias Ampliadas junto ao CAU/BR; 6 Fórum de Presidentes; 4 Seminários relacionado as comissões permanentes do CAU/MS junto ao CAU/BR através de videoconferência</t>
  </si>
  <si>
    <t>Realizar as reuniões ordinárias, extraordinárias e técnicas para cumprir com as obrigações regimentais da Comissão Eleitoral</t>
  </si>
  <si>
    <t>Manutenção e desenvolvimento das atividades da Presidência</t>
  </si>
  <si>
    <t xml:space="preserve">Cumprir com as atribuições do cargo, conforme Regimento Interno </t>
  </si>
  <si>
    <t>Promover a melhoria da Imagem do CAU/MS e garantir a divulgação das informações à Sociedade</t>
  </si>
  <si>
    <t>Programação
2020
(A)</t>
  </si>
  <si>
    <t>Proposta de Reprogramação 
(D=B+C)</t>
  </si>
  <si>
    <t>Programação
 2020
(A)</t>
  </si>
  <si>
    <t>Valorização Profissional no Estado de MS</t>
  </si>
  <si>
    <t>Fortalecer a imagem do CAU/MS junto à Sociedade</t>
  </si>
  <si>
    <t>Profissionais capacitados em programas de Athis para atender as necessidades de habitação, em prol da população de Baixa Renda</t>
  </si>
  <si>
    <t>Promover a produção e a difusão do conhecimento do exercício profissional</t>
  </si>
  <si>
    <t>Buscar consolidar a imagem do Cau e o seu compromisso com o fortalecimento da Arq. e Urb.</t>
  </si>
  <si>
    <t>Capacitar profissionais das áreas de Arq. e Urb., em programas de Assistência Técnica nos moldes da Lei 11.888/2008, bem como atender as necessidades de comunidades carentes com projetos, construção de habitação, entre outros.</t>
  </si>
  <si>
    <t>Cumprir a Resolução nº 71, de 20 de Janeiro de 2014</t>
  </si>
  <si>
    <t>Cumprir a Resolução nº 72, de 20 de Janeiro de 2014</t>
  </si>
  <si>
    <t>Suportar eventuais ações não contempladas no Plano de Ação aprovado</t>
  </si>
  <si>
    <t>Buscar atender todas as necessidades básicas, sendo operacionais e funcionais do CAU/MS</t>
  </si>
  <si>
    <t>Estruturar e inovar  a Sede principal  do CAU/MS</t>
  </si>
  <si>
    <t>Aquisição de bens móveis e estruturação da Sede do CAU/MS</t>
  </si>
  <si>
    <t>Contribuição à Sustentabilidade Financeira dos CAU/UF</t>
  </si>
  <si>
    <t>Suprir situações imprevistas do Plano de Ação</t>
  </si>
  <si>
    <t>Necessidades atendidas do CAU/MS de maneira eficiente e com agilidade.</t>
  </si>
  <si>
    <t>Sede do CAU/MS estruturada de forma moderna e inovadora para melhor atender à Sociedade</t>
  </si>
  <si>
    <t>Manter os serviços compartilhados considerados essenciais para as atividades relacionadas ao Atendimento</t>
  </si>
  <si>
    <t>Manter os serviços compartilhados considerados essenciais para as atividades relacionadas a Fiscalização</t>
  </si>
  <si>
    <t>Os folders serão produzidos, com informações detalhadas em formato didático, com orientações sobre a profissão e a Legislação. Os folders serão disponibilizados nas palestras programadas para este exercício.Valorização do Ensino e Formação dos acadêmicos, através da difusão das boas práticas em Arquitetura e Urbanismo de MS</t>
  </si>
  <si>
    <t>1 Seminário Nacional sobre Ensino e Formação: A FORMAÇÃO DO ARQUITETO E URBANISTA NO SÉCULO XXI. Promover dois dias e meio de palestras e discussão atingindo 150 a 200 pessoas por dia, entre acadêmicos, professores e profissionais liberais, com as parcerias de CAU/BR, IAB/MS, SINDARQ/MS e ABAP/MS. No mês de novembro - Abertura: 5ª à noite: 1 palestrante e debates. Sexta-feira: manhã: 3(três) palestrantes e debates; tarde: 3 (três) palestrantes e debates. Sábado: manhã: 3 (três) palestrantes, debates e encerramento</t>
  </si>
  <si>
    <t>Fiscalização do Exercício Profissional do CAU/MS</t>
  </si>
  <si>
    <t>Valorizar e proteger o Exercício Profissional do Arquiteto e Urbanista do MS</t>
  </si>
  <si>
    <t>Valorização do Exercício Profissional da Arquitetura e Urbanismo de Mato Grosso do Sul perante a Sociedade</t>
  </si>
  <si>
    <t>Manutenção das reuniões ordinárias e extraordinárias das comissões e do plenário</t>
  </si>
  <si>
    <t>Manutenção das reuniões Ordinárias e Extraordinárias das Comissões e do Plenário</t>
  </si>
  <si>
    <t>Buscar desenvolver ações em prol do Ensino e Formação do curso de Arq. e Urb. em MS</t>
  </si>
  <si>
    <t>Aprimorar e adequar ações em prol do Ensino e Formação dos Arquitetos e Urbanistas de MS</t>
  </si>
  <si>
    <t>Estruturar, equipar, treinar e aperfeiçoar as Comissões e seus respectivos Conselheiros</t>
  </si>
  <si>
    <t>Aperfeiçoar o Quadro Efetivo do CAU/MS</t>
  </si>
  <si>
    <t>Quadro Efetivo do CAU/MS capacitado para melhor atender os profissionais e a sociedade</t>
  </si>
  <si>
    <t>Capacitação de Quadro Efetivo</t>
  </si>
  <si>
    <t>Disseminação do conhecimento a respeito do Exercício Profissional da Arquitetura e Urbanismo de MS</t>
  </si>
  <si>
    <t>Buscar acompanhar e fiscalizar os procedimentos financeiros e administrativos e desenvolvidos dentro do CAU/MS, assim como capacitar seus respectivos Conselheiros e Suplentes para o Exercício de suas funções junto ao CAU/MS e a sociedade no Exercício de 2020.</t>
  </si>
  <si>
    <t>Promover ações em prol da Ética e da Disciplina entre os profissionais de Arq. e Urb. de MS</t>
  </si>
  <si>
    <t>ok</t>
  </si>
  <si>
    <t>pk</t>
  </si>
  <si>
    <t>Execução 
01 Jan a 30 Jun (B)</t>
  </si>
  <si>
    <t>Projetado 
1 jul a 31 Dez (C )</t>
  </si>
  <si>
    <t>Realizar reuniões ordinárias junto aos membros da CFA e demais interessados, para análise e acompanhamento das prestações de conta do CAU/MS</t>
  </si>
  <si>
    <t>Buscar manter e aprimorar a Ética e Disciplina dentro da Arquitetura e Urbanismo do MS</t>
  </si>
  <si>
    <t>Aquitetos solidários - Apoio do CAU/MS em ações sociais e arrecadação de alimentos: distribuição de 800 cestas básicas, distribuição de 20.000 marmitas em bairros carentes e recebimento de sobras de materiais de construção para a reforma de uma casa.</t>
  </si>
  <si>
    <t>Acerto de contas RIA.</t>
  </si>
  <si>
    <t>Encontro de contas relacionadas ao 0800 e teleatendimento - RIA CAU/BR.</t>
  </si>
  <si>
    <t>Manter a qualidade do atendimento prestado aos profissionais pelo CAU/MS</t>
  </si>
  <si>
    <t>Valor a ser utilizado de Superávit para despesa corrente é de R$ 5.000,00 para pagamento de serviços prestados</t>
  </si>
  <si>
    <t>Valor a ser utilizado de Superávit para despesa corrente é de R$ 36.639,47 com reforma da nova sede.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</si>
</sst>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</numFmts>
  <fonts count="53" x14ac:knownFonts="1">
    <font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0"/>
      <name val="Arial Narrow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sz val="9"/>
      <color indexed="81"/>
      <name val="Segoe UI"/>
      <family val="2"/>
    </font>
    <font>
      <sz val="20"/>
      <color theme="1" tint="0.499984740745262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1"/>
      <color rgb="FF000000"/>
      <name val="Calibri"/>
      <family val="2"/>
    </font>
    <font>
      <b/>
      <sz val="18"/>
      <color theme="0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sz val="14"/>
      <color indexed="81"/>
      <name val="Calibri Light"/>
      <family val="2"/>
      <scheme val="major"/>
    </font>
    <font>
      <sz val="50"/>
      <color theme="1"/>
      <name val="Calibri"/>
      <family val="2"/>
      <scheme val="minor"/>
    </font>
    <font>
      <b/>
      <sz val="18"/>
      <color indexed="81"/>
      <name val="Segoe UI"/>
      <family val="2"/>
    </font>
    <font>
      <sz val="18"/>
      <color indexed="81"/>
      <name val="Segoe UI"/>
      <family val="2"/>
    </font>
    <font>
      <b/>
      <sz val="14"/>
      <color indexed="81"/>
      <name val="Segoe UI"/>
      <family val="2"/>
    </font>
    <font>
      <b/>
      <sz val="20"/>
      <color indexed="81"/>
      <name val="Segoe UI"/>
      <family val="2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5"/>
      <color indexed="81"/>
      <name val="Segoe UI"/>
      <family val="2"/>
    </font>
    <font>
      <b/>
      <sz val="22"/>
      <color theme="1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  <font>
      <sz val="18"/>
      <color indexed="81"/>
      <name val="Tahoma"/>
      <family val="2"/>
    </font>
    <font>
      <sz val="20"/>
      <color indexed="81"/>
      <name val="Segoe UI"/>
      <family val="2"/>
    </font>
    <font>
      <sz val="25"/>
      <color indexed="81"/>
      <name val="Segoe UI"/>
      <family val="2"/>
    </font>
    <font>
      <b/>
      <sz val="13"/>
      <color indexed="8"/>
      <name val="Tahoma"/>
      <family val="2"/>
    </font>
    <font>
      <b/>
      <u/>
      <sz val="20"/>
      <name val="Calibri"/>
      <family val="2"/>
      <scheme val="minor"/>
    </font>
    <font>
      <strike/>
      <sz val="20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AD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FF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" fillId="0" borderId="0"/>
    <xf numFmtId="164" fontId="2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0" fontId="14" fillId="3" borderId="0" xfId="0" applyFont="1" applyFill="1" applyBorder="1" applyAlignment="1">
      <alignment horizontal="left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166" fontId="6" fillId="4" borderId="2" xfId="0" applyNumberFormat="1" applyFont="1" applyFill="1" applyBorder="1" applyAlignment="1">
      <alignment vertical="center" wrapText="1"/>
    </xf>
    <xf numFmtId="168" fontId="6" fillId="3" borderId="2" xfId="1" applyNumberFormat="1" applyFont="1" applyFill="1" applyBorder="1" applyAlignment="1" applyProtection="1">
      <alignment vertical="center" wrapText="1"/>
      <protection locked="0"/>
    </xf>
    <xf numFmtId="168" fontId="6" fillId="4" borderId="2" xfId="1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wrapText="1"/>
    </xf>
    <xf numFmtId="167" fontId="6" fillId="3" borderId="2" xfId="0" applyNumberFormat="1" applyFont="1" applyFill="1" applyBorder="1" applyAlignment="1" applyProtection="1">
      <alignment vertical="center" wrapText="1"/>
      <protection locked="0"/>
    </xf>
    <xf numFmtId="166" fontId="6" fillId="4" borderId="2" xfId="0" applyNumberFormat="1" applyFont="1" applyFill="1" applyBorder="1" applyAlignment="1" applyProtection="1">
      <alignment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0" xfId="0" applyFont="1"/>
    <xf numFmtId="0" fontId="15" fillId="6" borderId="2" xfId="0" applyFont="1" applyFill="1" applyBorder="1" applyAlignment="1">
      <alignment vertical="center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vertical="center" wrapText="1"/>
      <protection locked="0"/>
    </xf>
    <xf numFmtId="0" fontId="13" fillId="11" borderId="2" xfId="0" applyFont="1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left" vertical="center" wrapText="1"/>
    </xf>
    <xf numFmtId="0" fontId="24" fillId="8" borderId="2" xfId="0" applyFont="1" applyFill="1" applyBorder="1" applyAlignment="1">
      <alignment horizontal="left" vertical="center" wrapText="1"/>
    </xf>
    <xf numFmtId="0" fontId="15" fillId="6" borderId="30" xfId="0" applyFont="1" applyFill="1" applyBorder="1" applyAlignment="1">
      <alignment vertical="center"/>
    </xf>
    <xf numFmtId="0" fontId="32" fillId="0" borderId="0" xfId="0" applyFont="1"/>
    <xf numFmtId="0" fontId="12" fillId="6" borderId="2" xfId="0" applyFont="1" applyFill="1" applyBorder="1" applyAlignment="1">
      <alignment vertical="center" wrapText="1"/>
    </xf>
    <xf numFmtId="167" fontId="37" fillId="3" borderId="2" xfId="0" applyNumberFormat="1" applyFont="1" applyFill="1" applyBorder="1" applyAlignment="1" applyProtection="1">
      <alignment vertical="center" wrapText="1"/>
      <protection locked="0"/>
    </xf>
    <xf numFmtId="166" fontId="37" fillId="4" borderId="2" xfId="0" applyNumberFormat="1" applyFont="1" applyFill="1" applyBorder="1" applyAlignment="1" applyProtection="1">
      <alignment vertical="center" wrapText="1"/>
      <protection locked="0"/>
    </xf>
    <xf numFmtId="0" fontId="37" fillId="3" borderId="2" xfId="0" applyFont="1" applyFill="1" applyBorder="1" applyAlignment="1" applyProtection="1">
      <alignment vertical="center" wrapText="1"/>
      <protection locked="0"/>
    </xf>
    <xf numFmtId="166" fontId="38" fillId="6" borderId="2" xfId="0" applyNumberFormat="1" applyFont="1" applyFill="1" applyBorder="1" applyAlignment="1">
      <alignment horizontal="right" vertical="center" wrapText="1"/>
    </xf>
    <xf numFmtId="3" fontId="38" fillId="6" borderId="2" xfId="0" applyNumberFormat="1" applyFont="1" applyFill="1" applyBorder="1" applyAlignment="1">
      <alignment horizontal="right" wrapText="1"/>
    </xf>
    <xf numFmtId="166" fontId="38" fillId="6" borderId="2" xfId="0" applyNumberFormat="1" applyFont="1" applyFill="1" applyBorder="1" applyAlignment="1">
      <alignment horizontal="right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2" fillId="3" borderId="0" xfId="0" applyFont="1" applyFill="1" applyAlignment="1">
      <alignment horizontal="center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  <protection locked="0"/>
    </xf>
    <xf numFmtId="0" fontId="12" fillId="3" borderId="20" xfId="0" applyFont="1" applyFill="1" applyBorder="1" applyAlignment="1" applyProtection="1">
      <alignment horizontal="left" vertical="center" wrapText="1"/>
      <protection locked="0"/>
    </xf>
    <xf numFmtId="0" fontId="12" fillId="3" borderId="12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vertical="center" wrapText="1"/>
    </xf>
    <xf numFmtId="0" fontId="26" fillId="3" borderId="0" xfId="0" applyFont="1" applyFill="1"/>
    <xf numFmtId="0" fontId="6" fillId="3" borderId="0" xfId="0" applyFont="1" applyFill="1" applyAlignment="1">
      <alignment vertical="center" wrapText="1"/>
    </xf>
    <xf numFmtId="0" fontId="41" fillId="0" borderId="0" xfId="0" applyFont="1" applyAlignment="1">
      <alignment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14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24" fillId="3" borderId="2" xfId="0" applyFont="1" applyFill="1" applyBorder="1" applyAlignment="1" applyProtection="1">
      <alignment horizontal="left" vertical="center" wrapText="1"/>
      <protection locked="0"/>
    </xf>
    <xf numFmtId="0" fontId="24" fillId="3" borderId="31" xfId="0" applyFont="1" applyFill="1" applyBorder="1" applyAlignment="1" applyProtection="1">
      <alignment horizontal="left" vertical="center" wrapText="1"/>
      <protection locked="0"/>
    </xf>
    <xf numFmtId="14" fontId="2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4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14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65" fontId="38" fillId="6" borderId="2" xfId="1" applyNumberFormat="1" applyFont="1" applyFill="1" applyBorder="1" applyAlignment="1">
      <alignment horizontal="right" wrapText="1"/>
    </xf>
    <xf numFmtId="0" fontId="6" fillId="3" borderId="31" xfId="0" applyFont="1" applyFill="1" applyBorder="1" applyAlignment="1" applyProtection="1">
      <alignment vertical="center" wrapText="1"/>
      <protection locked="0"/>
    </xf>
    <xf numFmtId="165" fontId="37" fillId="3" borderId="2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37" fillId="3" borderId="2" xfId="0" applyFont="1" applyFill="1" applyBorder="1" applyAlignment="1" applyProtection="1">
      <alignment horizontal="left" vertical="center" wrapText="1"/>
      <protection locked="0"/>
    </xf>
    <xf numFmtId="0" fontId="37" fillId="0" borderId="2" xfId="0" applyFont="1" applyFill="1" applyBorder="1" applyAlignment="1">
      <alignment horizontal="left" vertical="center" wrapText="1"/>
    </xf>
    <xf numFmtId="165" fontId="6" fillId="3" borderId="3" xfId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3" fillId="11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 applyProtection="1">
      <alignment vertical="center" wrapText="1"/>
      <protection locked="0"/>
    </xf>
    <xf numFmtId="165" fontId="5" fillId="3" borderId="2" xfId="1" applyNumberFormat="1" applyFont="1" applyFill="1" applyBorder="1" applyAlignment="1" applyProtection="1">
      <alignment vertical="center" wrapText="1"/>
      <protection locked="0"/>
    </xf>
    <xf numFmtId="165" fontId="5" fillId="3" borderId="3" xfId="1" applyNumberFormat="1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165" fontId="37" fillId="0" borderId="2" xfId="1" applyNumberFormat="1" applyFont="1" applyFill="1" applyBorder="1" applyAlignment="1" applyProtection="1">
      <alignment vertical="center" wrapText="1"/>
      <protection locked="0"/>
    </xf>
    <xf numFmtId="165" fontId="52" fillId="14" borderId="35" xfId="0" applyNumberFormat="1" applyFont="1" applyFill="1" applyBorder="1" applyAlignment="1">
      <alignment vertical="center" wrapText="1"/>
    </xf>
    <xf numFmtId="166" fontId="37" fillId="3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165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0" fontId="5" fillId="3" borderId="2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165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14" fillId="3" borderId="0" xfId="0" applyFont="1" applyFill="1" applyBorder="1" applyAlignment="1">
      <alignment horizont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vertical="center" wrapText="1"/>
    </xf>
    <xf numFmtId="0" fontId="10" fillId="6" borderId="29" xfId="0" applyFont="1" applyFill="1" applyBorder="1" applyAlignment="1">
      <alignment vertical="center" wrapText="1"/>
    </xf>
    <xf numFmtId="0" fontId="10" fillId="6" borderId="27" xfId="0" applyFont="1" applyFill="1" applyBorder="1" applyAlignment="1">
      <alignment horizontal="left" vertical="center"/>
    </xf>
    <xf numFmtId="165" fontId="37" fillId="4" borderId="2" xfId="1" applyNumberFormat="1" applyFont="1" applyFill="1" applyBorder="1" applyAlignment="1">
      <alignment vertical="center" wrapText="1"/>
    </xf>
    <xf numFmtId="165" fontId="5" fillId="4" borderId="2" xfId="1" applyNumberFormat="1" applyFont="1" applyFill="1" applyBorder="1" applyAlignment="1">
      <alignment vertical="center" wrapText="1"/>
    </xf>
    <xf numFmtId="169" fontId="8" fillId="4" borderId="2" xfId="1" applyNumberFormat="1" applyFont="1" applyFill="1" applyBorder="1" applyAlignment="1">
      <alignment vertical="center" wrapText="1"/>
    </xf>
    <xf numFmtId="0" fontId="37" fillId="2" borderId="12" xfId="0" applyFont="1" applyFill="1" applyBorder="1" applyAlignment="1" applyProtection="1">
      <protection locked="0"/>
    </xf>
    <xf numFmtId="0" fontId="37" fillId="2" borderId="4" xfId="0" applyFont="1" applyFill="1" applyBorder="1" applyAlignment="1" applyProtection="1">
      <protection locked="0"/>
    </xf>
    <xf numFmtId="0" fontId="21" fillId="0" borderId="12" xfId="0" applyFont="1" applyBorder="1" applyAlignment="1"/>
    <xf numFmtId="169" fontId="37" fillId="4" borderId="2" xfId="1" applyNumberFormat="1" applyFont="1" applyFill="1" applyBorder="1" applyAlignment="1">
      <alignment vertical="center" wrapText="1"/>
    </xf>
    <xf numFmtId="169" fontId="38" fillId="6" borderId="2" xfId="0" applyNumberFormat="1" applyFont="1" applyFill="1" applyBorder="1" applyAlignment="1">
      <alignment horizontal="right" vertical="center" wrapText="1"/>
    </xf>
    <xf numFmtId="165" fontId="38" fillId="6" borderId="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Border="1" applyAlignment="1"/>
    <xf numFmtId="165" fontId="38" fillId="6" borderId="2" xfId="1" applyNumberFormat="1" applyFont="1" applyFill="1" applyBorder="1" applyAlignment="1">
      <alignment horizontal="right" vertical="center" wrapText="1"/>
    </xf>
    <xf numFmtId="2" fontId="21" fillId="0" borderId="12" xfId="0" applyNumberFormat="1" applyFont="1" applyBorder="1" applyAlignment="1"/>
    <xf numFmtId="165" fontId="38" fillId="6" borderId="2" xfId="1" applyNumberFormat="1" applyFont="1" applyFill="1" applyBorder="1" applyAlignment="1">
      <alignment horizontal="center" vertical="center" wrapText="1"/>
    </xf>
    <xf numFmtId="43" fontId="21" fillId="0" borderId="12" xfId="0" applyNumberFormat="1" applyFont="1" applyBorder="1" applyAlignment="1"/>
    <xf numFmtId="165" fontId="6" fillId="0" borderId="0" xfId="0" applyNumberFormat="1" applyFont="1" applyAlignment="1">
      <alignment vertical="center" wrapText="1"/>
    </xf>
    <xf numFmtId="165" fontId="21" fillId="0" borderId="12" xfId="1" applyFont="1" applyBorder="1" applyAlignment="1"/>
    <xf numFmtId="169" fontId="38" fillId="6" borderId="2" xfId="1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5" fontId="5" fillId="4" borderId="2" xfId="1" applyNumberFormat="1" applyFont="1" applyFill="1" applyBorder="1" applyAlignment="1" applyProtection="1">
      <alignment vertical="center" wrapText="1"/>
      <protection locked="0"/>
    </xf>
    <xf numFmtId="165" fontId="5" fillId="13" borderId="2" xfId="0" applyNumberFormat="1" applyFont="1" applyFill="1" applyBorder="1" applyAlignment="1" applyProtection="1">
      <alignment vertical="center" wrapText="1"/>
      <protection locked="0"/>
    </xf>
    <xf numFmtId="165" fontId="10" fillId="6" borderId="13" xfId="1" applyNumberFormat="1" applyFont="1" applyFill="1" applyBorder="1" applyAlignment="1">
      <alignment vertical="center" wrapText="1"/>
    </xf>
    <xf numFmtId="169" fontId="10" fillId="6" borderId="13" xfId="1" applyNumberFormat="1" applyFont="1" applyFill="1" applyBorder="1" applyAlignment="1">
      <alignment vertical="center" wrapText="1"/>
    </xf>
    <xf numFmtId="165" fontId="4" fillId="13" borderId="13" xfId="1" applyNumberFormat="1" applyFont="1" applyFill="1" applyBorder="1" applyAlignment="1">
      <alignment vertical="center" wrapText="1"/>
    </xf>
    <xf numFmtId="169" fontId="10" fillId="6" borderId="40" xfId="1" applyNumberFormat="1" applyFont="1" applyFill="1" applyBorder="1" applyAlignment="1">
      <alignment vertical="center" wrapText="1"/>
    </xf>
    <xf numFmtId="43" fontId="6" fillId="0" borderId="0" xfId="0" applyNumberFormat="1" applyFont="1" applyAlignment="1">
      <alignment wrapText="1"/>
    </xf>
    <xf numFmtId="165" fontId="0" fillId="3" borderId="0" xfId="1" applyFont="1" applyFill="1" applyAlignment="1">
      <alignment horizontal="center"/>
    </xf>
    <xf numFmtId="43" fontId="21" fillId="3" borderId="12" xfId="0" applyNumberFormat="1" applyFont="1" applyFill="1" applyBorder="1" applyAlignment="1"/>
    <xf numFmtId="165" fontId="38" fillId="6" borderId="2" xfId="1" applyNumberFormat="1" applyFont="1" applyFill="1" applyBorder="1" applyAlignment="1">
      <alignment vertical="center" wrapText="1"/>
    </xf>
    <xf numFmtId="0" fontId="51" fillId="9" borderId="2" xfId="0" applyFont="1" applyFill="1" applyBorder="1" applyAlignment="1">
      <alignment vertical="center" wrapText="1"/>
    </xf>
    <xf numFmtId="165" fontId="21" fillId="0" borderId="12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65" fontId="37" fillId="3" borderId="5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1" applyNumberFormat="1" applyFont="1" applyFill="1" applyBorder="1" applyAlignment="1" applyProtection="1">
      <alignment vertical="center" wrapText="1"/>
      <protection locked="0"/>
    </xf>
    <xf numFmtId="165" fontId="5" fillId="0" borderId="3" xfId="1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5" fontId="6" fillId="0" borderId="3" xfId="1" applyFont="1" applyFill="1" applyBorder="1" applyAlignment="1" applyProtection="1">
      <alignment horizontal="left" vertical="center" wrapText="1"/>
      <protection locked="0"/>
    </xf>
    <xf numFmtId="14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vertical="center" wrapText="1"/>
      <protection locked="0"/>
    </xf>
    <xf numFmtId="165" fontId="52" fillId="0" borderId="35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165" fontId="6" fillId="0" borderId="3" xfId="1" applyFont="1" applyFill="1" applyBorder="1" applyAlignment="1" applyProtection="1">
      <alignment vertical="center" wrapText="1"/>
      <protection locked="0"/>
    </xf>
    <xf numFmtId="165" fontId="6" fillId="0" borderId="2" xfId="1" applyNumberFormat="1" applyFont="1" applyFill="1" applyBorder="1" applyAlignment="1" applyProtection="1">
      <alignment vertical="center" wrapText="1"/>
      <protection locked="0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Fill="1" applyBorder="1" applyAlignment="1" applyProtection="1">
      <alignment horizontal="left" vertical="center" wrapText="1"/>
      <protection locked="0"/>
    </xf>
    <xf numFmtId="169" fontId="37" fillId="4" borderId="3" xfId="1" applyNumberFormat="1" applyFont="1" applyFill="1" applyBorder="1" applyAlignment="1">
      <alignment horizontal="center" vertical="center" wrapText="1"/>
    </xf>
    <xf numFmtId="165" fontId="37" fillId="4" borderId="3" xfId="1" applyNumberFormat="1" applyFont="1" applyFill="1" applyBorder="1" applyAlignment="1">
      <alignment horizontal="center" vertical="center" wrapText="1"/>
    </xf>
    <xf numFmtId="165" fontId="37" fillId="3" borderId="36" xfId="1" applyNumberFormat="1" applyFont="1" applyFill="1" applyBorder="1" applyAlignment="1" applyProtection="1">
      <alignment horizontal="center" vertical="center" wrapText="1"/>
      <protection locked="0"/>
    </xf>
    <xf numFmtId="165" fontId="52" fillId="3" borderId="3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165" fontId="52" fillId="3" borderId="38" xfId="0" applyNumberFormat="1" applyFont="1" applyFill="1" applyBorder="1" applyAlignment="1">
      <alignment horizontal="center" vertical="center" wrapText="1"/>
    </xf>
    <xf numFmtId="165" fontId="37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37" fillId="3" borderId="3" xfId="0" applyFont="1" applyFill="1" applyBorder="1" applyAlignment="1" applyProtection="1">
      <alignment horizontal="left" vertical="center" wrapText="1"/>
      <protection locked="0"/>
    </xf>
    <xf numFmtId="167" fontId="37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37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37" fillId="3" borderId="3" xfId="0" applyFont="1" applyFill="1" applyBorder="1" applyAlignment="1" applyProtection="1">
      <alignment horizontal="center" vertical="center" wrapText="1"/>
      <protection locked="0"/>
    </xf>
    <xf numFmtId="165" fontId="52" fillId="0" borderId="38" xfId="0" applyNumberFormat="1" applyFont="1" applyFill="1" applyBorder="1" applyAlignment="1">
      <alignment horizontal="center" vertical="center" wrapText="1"/>
    </xf>
    <xf numFmtId="165" fontId="52" fillId="14" borderId="37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0" applyNumberFormat="1" applyFont="1" applyFill="1" applyBorder="1" applyAlignment="1" applyProtection="1">
      <alignment vertical="center" wrapText="1"/>
      <protection locked="0"/>
    </xf>
    <xf numFmtId="0" fontId="7" fillId="3" borderId="0" xfId="0" applyFont="1" applyFill="1" applyAlignment="1">
      <alignment wrapText="1"/>
    </xf>
    <xf numFmtId="0" fontId="12" fillId="6" borderId="15" xfId="0" applyFont="1" applyFill="1" applyBorder="1" applyAlignment="1">
      <alignment horizontal="left" vertical="center"/>
    </xf>
    <xf numFmtId="0" fontId="22" fillId="12" borderId="15" xfId="0" applyFont="1" applyFill="1" applyBorder="1" applyAlignment="1" applyProtection="1">
      <alignment horizontal="left"/>
      <protection locked="0"/>
    </xf>
    <xf numFmtId="0" fontId="22" fillId="12" borderId="12" xfId="0" applyFont="1" applyFill="1" applyBorder="1" applyAlignment="1" applyProtection="1">
      <alignment horizontal="left" wrapText="1"/>
      <protection locked="0"/>
    </xf>
    <xf numFmtId="0" fontId="22" fillId="12" borderId="4" xfId="0" applyFont="1" applyFill="1" applyBorder="1" applyAlignment="1" applyProtection="1">
      <alignment horizontal="left" wrapText="1"/>
      <protection locked="0"/>
    </xf>
    <xf numFmtId="0" fontId="43" fillId="3" borderId="0" xfId="0" applyFont="1" applyFill="1" applyBorder="1" applyAlignment="1" applyProtection="1">
      <alignment vertical="center" wrapText="1"/>
      <protection locked="0"/>
    </xf>
    <xf numFmtId="165" fontId="6" fillId="3" borderId="3" xfId="1" applyFont="1" applyFill="1" applyBorder="1" applyAlignment="1" applyProtection="1">
      <alignment vertical="center" wrapText="1"/>
      <protection locked="0"/>
    </xf>
    <xf numFmtId="165" fontId="6" fillId="3" borderId="2" xfId="1" applyNumberFormat="1" applyFont="1" applyFill="1" applyBorder="1" applyAlignment="1" applyProtection="1">
      <alignment vertical="center" wrapText="1"/>
      <protection locked="0"/>
    </xf>
    <xf numFmtId="0" fontId="14" fillId="7" borderId="0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29" fillId="6" borderId="22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vertical="top" wrapText="1"/>
      <protection locked="0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right" vertical="center" wrapText="1"/>
    </xf>
    <xf numFmtId="0" fontId="10" fillId="6" borderId="28" xfId="0" applyFont="1" applyFill="1" applyBorder="1" applyAlignment="1">
      <alignment horizontal="right" vertical="center" wrapText="1"/>
    </xf>
    <xf numFmtId="0" fontId="10" fillId="6" borderId="29" xfId="0" applyFont="1" applyFill="1" applyBorder="1" applyAlignment="1">
      <alignment horizontal="right" vertical="center" wrapText="1"/>
    </xf>
    <xf numFmtId="0" fontId="30" fillId="12" borderId="5" xfId="0" applyFont="1" applyFill="1" applyBorder="1" applyAlignment="1">
      <alignment horizontal="center" vertical="center" wrapText="1"/>
    </xf>
    <xf numFmtId="0" fontId="30" fillId="12" borderId="2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left" vertical="center" wrapText="1"/>
    </xf>
    <xf numFmtId="0" fontId="10" fillId="6" borderId="28" xfId="0" applyFont="1" applyFill="1" applyBorder="1" applyAlignment="1">
      <alignment horizontal="left" vertical="center" wrapText="1"/>
    </xf>
    <xf numFmtId="0" fontId="10" fillId="6" borderId="29" xfId="0" applyFont="1" applyFill="1" applyBorder="1" applyAlignment="1">
      <alignment horizontal="left" vertical="center" wrapText="1"/>
    </xf>
    <xf numFmtId="165" fontId="5" fillId="3" borderId="3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 applyProtection="1">
      <alignment horizontal="left" vertical="center" wrapText="1"/>
      <protection locked="0"/>
    </xf>
    <xf numFmtId="0" fontId="5" fillId="3" borderId="3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vertical="center" wrapText="1"/>
      <protection locked="0"/>
    </xf>
    <xf numFmtId="0" fontId="5" fillId="3" borderId="30" xfId="0" applyFont="1" applyFill="1" applyBorder="1" applyAlignment="1" applyProtection="1">
      <alignment vertical="center" wrapText="1"/>
      <protection locked="0"/>
    </xf>
    <xf numFmtId="165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3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0" fontId="5" fillId="3" borderId="39" xfId="0" applyFont="1" applyFill="1" applyBorder="1" applyAlignment="1" applyProtection="1">
      <alignment horizontal="left" vertical="center" wrapText="1"/>
      <protection locked="0"/>
    </xf>
    <xf numFmtId="0" fontId="5" fillId="3" borderId="2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 applyProtection="1">
      <alignment horizontal="center" vertical="center" wrapText="1"/>
      <protection locked="0"/>
    </xf>
    <xf numFmtId="165" fontId="5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5" fillId="4" borderId="30" xfId="1" applyNumberFormat="1" applyFont="1" applyFill="1" applyBorder="1" applyAlignment="1" applyProtection="1">
      <alignment horizontal="center" vertical="center" wrapText="1"/>
      <protection locked="0"/>
    </xf>
    <xf numFmtId="165" fontId="5" fillId="4" borderId="5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30" xfId="1" applyNumberFormat="1" applyFont="1" applyFill="1" applyBorder="1" applyAlignment="1" applyProtection="1">
      <alignment horizontal="center" vertical="center" wrapText="1"/>
      <protection locked="0"/>
    </xf>
    <xf numFmtId="165" fontId="5" fillId="13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13" borderId="30" xfId="0" applyNumberFormat="1" applyFont="1" applyFill="1" applyBorder="1" applyAlignment="1" applyProtection="1">
      <alignment horizontal="center" vertical="center" wrapText="1"/>
      <protection locked="0"/>
    </xf>
    <xf numFmtId="165" fontId="5" fillId="13" borderId="5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34" xfId="1" applyNumberFormat="1" applyFont="1" applyFill="1" applyBorder="1" applyAlignment="1" applyProtection="1">
      <alignment horizontal="center" vertical="center" wrapText="1"/>
      <protection locked="0"/>
    </xf>
    <xf numFmtId="165" fontId="5" fillId="13" borderId="34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34" xfId="1" applyNumberFormat="1" applyFont="1" applyFill="1" applyBorder="1" applyAlignment="1">
      <alignment horizontal="center" vertical="center" wrapText="1"/>
    </xf>
    <xf numFmtId="165" fontId="5" fillId="4" borderId="5" xfId="1" applyNumberFormat="1" applyFont="1" applyFill="1" applyBorder="1" applyAlignment="1">
      <alignment horizontal="center" vertical="center" wrapText="1"/>
    </xf>
    <xf numFmtId="165" fontId="5" fillId="4" borderId="3" xfId="1" applyNumberFormat="1" applyFont="1" applyFill="1" applyBorder="1" applyAlignment="1">
      <alignment horizontal="center" vertical="center" wrapText="1"/>
    </xf>
    <xf numFmtId="165" fontId="5" fillId="4" borderId="30" xfId="1" applyNumberFormat="1" applyFont="1" applyFill="1" applyBorder="1" applyAlignment="1">
      <alignment horizontal="center" vertical="center" wrapText="1"/>
    </xf>
    <xf numFmtId="169" fontId="8" fillId="4" borderId="2" xfId="1" applyNumberFormat="1" applyFont="1" applyFill="1" applyBorder="1" applyAlignment="1">
      <alignment horizontal="center" vertical="center" wrapText="1"/>
    </xf>
    <xf numFmtId="169" fontId="8" fillId="4" borderId="30" xfId="1" applyNumberFormat="1" applyFont="1" applyFill="1" applyBorder="1" applyAlignment="1">
      <alignment horizontal="center" vertical="center" wrapText="1"/>
    </xf>
    <xf numFmtId="169" fontId="8" fillId="4" borderId="5" xfId="1" applyNumberFormat="1" applyFont="1" applyFill="1" applyBorder="1" applyAlignment="1">
      <alignment horizontal="center" vertical="center" wrapText="1"/>
    </xf>
    <xf numFmtId="0" fontId="38" fillId="6" borderId="2" xfId="0" applyFont="1" applyFill="1" applyBorder="1" applyAlignment="1" applyProtection="1">
      <alignment horizontal="left" vertical="center"/>
      <protection locked="0"/>
    </xf>
    <xf numFmtId="0" fontId="43" fillId="7" borderId="0" xfId="0" applyFont="1" applyFill="1" applyAlignment="1">
      <alignment horizontal="left" vertical="center" wrapText="1"/>
    </xf>
    <xf numFmtId="0" fontId="44" fillId="6" borderId="15" xfId="0" applyFont="1" applyFill="1" applyBorder="1" applyAlignment="1" applyProtection="1">
      <alignment horizontal="left" vertical="center" wrapText="1"/>
      <protection locked="0"/>
    </xf>
    <xf numFmtId="0" fontId="44" fillId="6" borderId="12" xfId="0" applyFont="1" applyFill="1" applyBorder="1" applyAlignment="1" applyProtection="1">
      <alignment horizontal="left" vertical="center" wrapText="1"/>
      <protection locked="0"/>
    </xf>
    <xf numFmtId="0" fontId="37" fillId="2" borderId="12" xfId="0" applyFont="1" applyFill="1" applyBorder="1" applyAlignment="1" applyProtection="1">
      <alignment horizontal="left" wrapText="1"/>
      <protection locked="0"/>
    </xf>
    <xf numFmtId="0" fontId="37" fillId="2" borderId="4" xfId="0" applyFont="1" applyFill="1" applyBorder="1" applyAlignment="1" applyProtection="1">
      <alignment horizontal="left" wrapText="1"/>
      <protection locked="0"/>
    </xf>
    <xf numFmtId="0" fontId="44" fillId="6" borderId="4" xfId="0" applyFont="1" applyFill="1" applyBorder="1" applyAlignment="1" applyProtection="1">
      <alignment horizontal="left" vertical="center" wrapText="1"/>
      <protection locked="0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right" vertical="center" wrapText="1"/>
    </xf>
    <xf numFmtId="0" fontId="13" fillId="6" borderId="12" xfId="0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/>
    </xf>
    <xf numFmtId="0" fontId="12" fillId="6" borderId="20" xfId="0" applyFont="1" applyFill="1" applyBorder="1" applyAlignment="1">
      <alignment horizontal="left" vertical="center" wrapText="1"/>
    </xf>
    <xf numFmtId="0" fontId="12" fillId="6" borderId="21" xfId="0" applyFont="1" applyFill="1" applyBorder="1" applyAlignment="1">
      <alignment horizontal="left" vertical="center" wrapText="1"/>
    </xf>
    <xf numFmtId="0" fontId="23" fillId="5" borderId="16" xfId="0" applyFont="1" applyFill="1" applyBorder="1" applyAlignment="1">
      <alignment horizontal="left" wrapText="1"/>
    </xf>
    <xf numFmtId="0" fontId="22" fillId="5" borderId="17" xfId="0" applyFont="1" applyFill="1" applyBorder="1" applyAlignment="1">
      <alignment horizontal="left" wrapText="1"/>
    </xf>
    <xf numFmtId="0" fontId="22" fillId="5" borderId="18" xfId="0" applyFont="1" applyFill="1" applyBorder="1" applyAlignment="1">
      <alignment horizontal="left" wrapText="1"/>
    </xf>
    <xf numFmtId="0" fontId="22" fillId="5" borderId="6" xfId="0" applyFont="1" applyFill="1" applyBorder="1" applyAlignment="1">
      <alignment horizontal="left" wrapText="1"/>
    </xf>
    <xf numFmtId="0" fontId="22" fillId="5" borderId="0" xfId="0" applyFont="1" applyFill="1" applyBorder="1" applyAlignment="1">
      <alignment horizontal="left" wrapText="1"/>
    </xf>
    <xf numFmtId="0" fontId="22" fillId="5" borderId="7" xfId="0" applyFont="1" applyFill="1" applyBorder="1" applyAlignment="1">
      <alignment horizontal="left" wrapText="1"/>
    </xf>
    <xf numFmtId="0" fontId="22" fillId="5" borderId="8" xfId="0" applyFont="1" applyFill="1" applyBorder="1" applyAlignment="1">
      <alignment horizontal="left" wrapText="1"/>
    </xf>
    <xf numFmtId="0" fontId="22" fillId="5" borderId="9" xfId="0" applyFont="1" applyFill="1" applyBorder="1" applyAlignment="1">
      <alignment horizontal="left" wrapText="1"/>
    </xf>
    <xf numFmtId="0" fontId="22" fillId="5" borderId="10" xfId="0" applyFont="1" applyFill="1" applyBorder="1" applyAlignment="1">
      <alignment horizontal="left" wrapText="1"/>
    </xf>
    <xf numFmtId="0" fontId="6" fillId="3" borderId="15" xfId="0" applyFont="1" applyFill="1" applyBorder="1" applyAlignment="1" applyProtection="1">
      <alignment horizontal="left" wrapText="1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0" fontId="6" fillId="3" borderId="4" xfId="0" applyFont="1" applyFill="1" applyBorder="1" applyAlignment="1" applyProtection="1">
      <alignment horizontal="left" wrapText="1"/>
      <protection locked="0"/>
    </xf>
    <xf numFmtId="0" fontId="11" fillId="4" borderId="1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39" fillId="3" borderId="23" xfId="0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horizontal="left" vertical="center" wrapText="1"/>
    </xf>
    <xf numFmtId="0" fontId="13" fillId="6" borderId="15" xfId="0" applyFont="1" applyFill="1" applyBorder="1" applyAlignment="1">
      <alignment horizontal="right" wrapText="1"/>
    </xf>
    <xf numFmtId="0" fontId="13" fillId="6" borderId="12" xfId="0" applyFont="1" applyFill="1" applyBorder="1" applyAlignment="1">
      <alignment horizontal="right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3" fillId="6" borderId="4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3" fillId="3" borderId="23" xfId="0" applyFont="1" applyFill="1" applyBorder="1" applyAlignment="1" applyProtection="1">
      <alignment horizontal="left" vertical="center" wrapText="1"/>
      <protection locked="0"/>
    </xf>
    <xf numFmtId="0" fontId="43" fillId="3" borderId="0" xfId="0" applyFont="1" applyFill="1" applyBorder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</cellXfs>
  <cellStyles count="13">
    <cellStyle name="Moeda 2" xfId="3"/>
    <cellStyle name="Moeda 3" xfId="12"/>
    <cellStyle name="Normal" xfId="0" builtinId="0"/>
    <cellStyle name="Normal 2" xfId="2"/>
    <cellStyle name="Normal 2 2" xfId="11"/>
    <cellStyle name="Normal 3" xfId="5"/>
    <cellStyle name="Normal 3 2" xfId="6"/>
    <cellStyle name="Normal 3 2 2" xfId="10"/>
    <cellStyle name="Porcentagem 2" xfId="9"/>
    <cellStyle name="Vírgula" xfId="1" builtinId="3"/>
    <cellStyle name="Vírgula 2" xfId="4"/>
    <cellStyle name="Vírgula 2 2" xfId="8"/>
    <cellStyle name="Vírgula 4" xfId="7"/>
  </cellStyles>
  <dxfs count="0"/>
  <tableStyles count="0" defaultTableStyle="TableStyleMedium2" defaultPivotStyle="PivotStyleLight16"/>
  <colors>
    <mruColors>
      <color rgb="FF008080"/>
      <color rgb="FF33CCCC"/>
      <color rgb="FF009999"/>
      <color rgb="FFF2F2F2"/>
      <color rgb="FFFFFFFF"/>
      <color rgb="FFF6FAF4"/>
      <color rgb="FFB9FFFF"/>
      <color rgb="FFD7E9E0"/>
      <color rgb="FFECFCFC"/>
      <color rgb="FFB2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47653</xdr:colOff>
      <xdr:row>3</xdr:row>
      <xdr:rowOff>132324</xdr:rowOff>
    </xdr:to>
    <xdr:pic>
      <xdr:nvPicPr>
        <xdr:cNvPr id="2" name="Imagem 1" descr="CAU-BR-timbrado2015-edit-13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1653" cy="703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17</xdr:col>
      <xdr:colOff>352425</xdr:colOff>
      <xdr:row>34</xdr:row>
      <xdr:rowOff>105172</xdr:rowOff>
    </xdr:to>
    <xdr:grpSp>
      <xdr:nvGrpSpPr>
        <xdr:cNvPr id="3" name="Grupo 3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pSpPr>
          <a:grpSpLocks/>
        </xdr:cNvGrpSpPr>
      </xdr:nvGrpSpPr>
      <xdr:grpSpPr bwMode="auto">
        <a:xfrm>
          <a:off x="0" y="209550"/>
          <a:ext cx="10715625" cy="6372622"/>
          <a:chOff x="0" y="1440"/>
          <a:chExt cx="12240" cy="12959"/>
        </a:xfrm>
      </xdr:grpSpPr>
      <xdr:grpSp>
        <xdr:nvGrpSpPr>
          <xdr:cNvPr id="4" name="Group 4">
            <a:extLst>
              <a:ext uri="{FF2B5EF4-FFF2-40B4-BE49-F238E27FC236}">
                <a16:creationId xmlns="" xmlns:a16="http://schemas.microsoft.com/office/drawing/2014/main" id="{00000000-0008-0000-0A00-000003000000}"/>
              </a:ext>
            </a:extLst>
          </xdr:cNvPr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8" name="Group 5">
              <a:extLst>
                <a:ext uri="{FF2B5EF4-FFF2-40B4-BE49-F238E27FC236}">
                  <a16:creationId xmlns="" xmlns:a16="http://schemas.microsoft.com/office/drawing/2014/main" id="{00000000-0008-0000-0A00-00000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5" name="Freeform 6">
                <a:extLst>
                  <a:ext uri="{FF2B5EF4-FFF2-40B4-BE49-F238E27FC236}">
                    <a16:creationId xmlns="" xmlns:a16="http://schemas.microsoft.com/office/drawing/2014/main" id="{00000000-0008-0000-0A00-00000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7">
                <a:extLst>
                  <a:ext uri="{FF2B5EF4-FFF2-40B4-BE49-F238E27FC236}">
                    <a16:creationId xmlns="" xmlns:a16="http://schemas.microsoft.com/office/drawing/2014/main" id="{00000000-0008-0000-0A00-00000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" name="Freeform 8">
                <a:extLst>
                  <a:ext uri="{FF2B5EF4-FFF2-40B4-BE49-F238E27FC236}">
                    <a16:creationId xmlns="" xmlns:a16="http://schemas.microsoft.com/office/drawing/2014/main" id="{00000000-0008-0000-0A00-00001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9" name="Freeform 9">
              <a:extLst>
                <a:ext uri="{FF2B5EF4-FFF2-40B4-BE49-F238E27FC236}">
                  <a16:creationId xmlns="" xmlns:a16="http://schemas.microsoft.com/office/drawing/2014/main" id="{00000000-0008-0000-0A00-000008000000}"/>
                </a:ext>
              </a:extLst>
            </xdr:cNvPr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0">
              <a:extLst>
                <a:ext uri="{FF2B5EF4-FFF2-40B4-BE49-F238E27FC236}">
                  <a16:creationId xmlns="" xmlns:a16="http://schemas.microsoft.com/office/drawing/2014/main" id="{00000000-0008-0000-0A00-000009000000}"/>
                </a:ext>
              </a:extLst>
            </xdr:cNvPr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1">
              <a:extLst>
                <a:ext uri="{FF2B5EF4-FFF2-40B4-BE49-F238E27FC236}">
                  <a16:creationId xmlns="" xmlns:a16="http://schemas.microsoft.com/office/drawing/2014/main" id="{00000000-0008-0000-0A00-00000A000000}"/>
                </a:ext>
              </a:extLst>
            </xdr:cNvPr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2">
              <a:extLst>
                <a:ext uri="{FF2B5EF4-FFF2-40B4-BE49-F238E27FC236}">
                  <a16:creationId xmlns="" xmlns:a16="http://schemas.microsoft.com/office/drawing/2014/main" id="{00000000-0008-0000-0A00-00000B000000}"/>
                </a:ext>
              </a:extLst>
            </xdr:cNvPr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3">
              <a:extLst>
                <a:ext uri="{FF2B5EF4-FFF2-40B4-BE49-F238E27FC236}">
                  <a16:creationId xmlns="" xmlns:a16="http://schemas.microsoft.com/office/drawing/2014/main" id="{00000000-0008-0000-0A00-00000C000000}"/>
                </a:ext>
              </a:extLst>
            </xdr:cNvPr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4" name="Freeform 14">
              <a:extLst>
                <a:ext uri="{FF2B5EF4-FFF2-40B4-BE49-F238E27FC236}">
                  <a16:creationId xmlns="" xmlns:a16="http://schemas.microsoft.com/office/drawing/2014/main" id="{00000000-0008-0000-0A00-00000D000000}"/>
                </a:ext>
              </a:extLst>
            </xdr:cNvPr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5" name="Rectangle 15">
            <a:extLst>
              <a:ext uri="{FF2B5EF4-FFF2-40B4-BE49-F238E27FC236}">
                <a16:creationId xmlns="" xmlns:a16="http://schemas.microsoft.com/office/drawing/2014/main" id="{00000000-0008-0000-0A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6" name="Rectangle 16">
            <a:extLst>
              <a:ext uri="{FF2B5EF4-FFF2-40B4-BE49-F238E27FC236}">
                <a16:creationId xmlns="" xmlns:a16="http://schemas.microsoft.com/office/drawing/2014/main" id="{00000000-0008-0000-0A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0625" y="11432"/>
            <a:ext cx="1384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2020</a:t>
            </a:r>
          </a:p>
        </xdr:txBody>
      </xdr:sp>
      <xdr:sp macro="" textlink="">
        <xdr:nvSpPr>
          <xdr:cNvPr id="7" name="Rectangle 17">
            <a:extLst>
              <a:ext uri="{FF2B5EF4-FFF2-40B4-BE49-F238E27FC236}">
                <a16:creationId xmlns="" xmlns:a16="http://schemas.microsoft.com/office/drawing/2014/main" id="{00000000-0008-0000-0A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2020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CAU/MS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31080075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6</xdr:col>
      <xdr:colOff>1387928</xdr:colOff>
      <xdr:row>1</xdr:row>
      <xdr:rowOff>993913</xdr:rowOff>
    </xdr:to>
    <xdr:pic>
      <xdr:nvPicPr>
        <xdr:cNvPr id="4119" name="Imagem 2" descr="CAU-BR-timbrado2015-edit-13">
          <a:extLst>
            <a:ext uri="{FF2B5EF4-FFF2-40B4-BE49-F238E27FC236}">
              <a16:creationId xmlns="" xmlns:a16="http://schemas.microsoft.com/office/drawing/2014/main" id="{00000000-0008-0000-06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8759450" cy="118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579120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atriciagomo/Desktop/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1.1%20Plano%20de%20A&#231;&#227;o%20Programa&#231;&#227;o%202020_CAU_MS%20-%20an&#225;lise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jamento\KEILA\PLANO%20DE%20A&#199;&#195;O%202020\Plano%20de%20A&#231;&#227;o%20Programa&#231;&#227;o%202020_CAU_MS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 e ODS"/>
      <sheetName val="Indicadores e Metas"/>
      <sheetName val="Quadro Geral"/>
      <sheetName val="Anexo_1.1_Limites Estratégicos"/>
      <sheetName val="Anexo_1.2_Usos e Fontes"/>
      <sheetName val="Anexo_1.3_ Elemento de Despesas"/>
      <sheetName val="Anexo 1.4-Quadro CEP"/>
      <sheetName val="Anexo 1.4-Quadro CED"/>
      <sheetName val="Anexo 1.4-Quadro CEF"/>
      <sheetName val="Anexo 1.4-CFA"/>
      <sheetName val="Anexo 1.4-Presidência"/>
      <sheetName val="Anexo 1.4-Fiscalização"/>
      <sheetName val="Anexo 1.4-Quadro Manutenção"/>
      <sheetName val="Anexo 1.4-Quadro Patrocínio"/>
      <sheetName val="Anexo 1.4-CSC Atend"/>
      <sheetName val="Anexo 1.4-CSC Fisc"/>
      <sheetName val="Anexo 1.4-Quadro Aquisição"/>
      <sheetName val="Anexo 1.4-Fundo de Apoio"/>
      <sheetName val="Anexo 1.4-Reserva"/>
      <sheetName val="Anexo 1.4-Capacitação"/>
      <sheetName val="Anexo1.4- Manutenção Plenário"/>
      <sheetName val="Anexo 1.4-Athis"/>
      <sheetName val="Anexo 1.4-Comunicação"/>
      <sheetName val="Anexo 1.4 -CE MS"/>
      <sheetName val="Resumo"/>
      <sheetName val="AÇÕES ESTRATÉGICAS - DESCRIÇÃO 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Mapa Estratégico e ODS"/>
      <sheetName val="Indicadores e Metas"/>
      <sheetName val="Quadro Geral"/>
      <sheetName val="Anexo_1.1_Limites Estratégicos"/>
      <sheetName val="Anexo_1.2_Usos e Fontes"/>
      <sheetName val="Anexo_1.3_ Elemento de Despesas"/>
      <sheetName val="Anexo 1.4-Quadro CEP"/>
      <sheetName val="Anexo 1.4-Quadro CED"/>
      <sheetName val="Anexo 1.4-Quadro CEF"/>
      <sheetName val="Plan2"/>
      <sheetName val="Plan3"/>
      <sheetName val="Anexo 1.4-CFA"/>
      <sheetName val="Anexo 1.4-Presidência"/>
      <sheetName val="Anexo 1.4-Fiscalização"/>
      <sheetName val="Anexo 1.4-Quadro Manutenção"/>
      <sheetName val="Anexo 1.4-Quadro Patrocínio"/>
      <sheetName val="Anexo 1.4-CSC Atend"/>
      <sheetName val="Anexo 1.4-CSC Fisc"/>
      <sheetName val="Anexo 1.4-Quadro Aquisição"/>
      <sheetName val="Anexo 1.4-Fundo de Apoio"/>
      <sheetName val="Anexo 1.4-Reserva"/>
      <sheetName val="Anexo 1.4-Capacitação"/>
      <sheetName val="Anexo1.4- Manutenção Plenário"/>
      <sheetName val="Anexo 1.4-Athis"/>
      <sheetName val="Anexo 1.4-Comunicação"/>
      <sheetName val="Anexo 1.4 -CE MS"/>
      <sheetName val="Resumo"/>
      <sheetName val="AÇÕES ESTRATÉGICAS - DESCRIÇÃO 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3" sqref="A1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75"/>
  <sheetViews>
    <sheetView view="pageBreakPreview" topLeftCell="F1" zoomScale="40" zoomScaleNormal="40" zoomScaleSheetLayoutView="40" workbookViewId="0">
      <selection activeCell="Q16" sqref="Q16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69.7109375" style="5" customWidth="1"/>
    <col min="4" max="4" width="54" style="5" customWidth="1"/>
    <col min="5" max="5" width="49.42578125" style="5" customWidth="1"/>
    <col min="6" max="6" width="49.5703125" style="5" customWidth="1"/>
    <col min="7" max="7" width="46.5703125" style="5" customWidth="1"/>
    <col min="8" max="10" width="45.42578125" style="5" customWidth="1"/>
    <col min="11" max="11" width="31.140625" style="5" customWidth="1"/>
    <col min="12" max="12" width="26" style="5" customWidth="1"/>
    <col min="13" max="13" width="45.5703125" style="5" bestFit="1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9.1406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278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144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184.5" customHeight="1" x14ac:dyDescent="0.5">
      <c r="A15" s="276" t="s">
        <v>172</v>
      </c>
      <c r="B15" s="277"/>
      <c r="C15" s="147" t="s">
        <v>279</v>
      </c>
      <c r="D15" s="67" t="s">
        <v>266</v>
      </c>
      <c r="E15" s="50" t="s">
        <v>96</v>
      </c>
      <c r="F15" s="51" t="s">
        <v>280</v>
      </c>
      <c r="G15" s="70">
        <v>63515</v>
      </c>
      <c r="H15" s="70">
        <v>26464.799999999999</v>
      </c>
      <c r="I15" s="70">
        <v>13232.36</v>
      </c>
      <c r="J15" s="70">
        <f>H15+I15</f>
        <v>39697.160000000003</v>
      </c>
      <c r="K15" s="108">
        <f>J15-G15</f>
        <v>-23817.839999999997</v>
      </c>
      <c r="L15" s="114">
        <f>IFERROR(K15/G15*100,0)</f>
        <v>-37.499551287097532</v>
      </c>
      <c r="M15" s="136" t="s">
        <v>135</v>
      </c>
      <c r="N15" s="28"/>
      <c r="O15" s="29">
        <f>IFERROR(N15/J15*100,)</f>
        <v>0</v>
      </c>
      <c r="P15" s="30" t="s">
        <v>273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57</v>
      </c>
    </row>
    <row r="16" spans="1:53" s="2" customFormat="1" ht="72" customHeight="1" x14ac:dyDescent="0.45">
      <c r="A16" s="278" t="s">
        <v>0</v>
      </c>
      <c r="B16" s="279"/>
      <c r="C16" s="279"/>
      <c r="D16" s="279"/>
      <c r="E16" s="279"/>
      <c r="F16" s="279"/>
      <c r="G16" s="118">
        <f>SUM(G14:G15)</f>
        <v>63515</v>
      </c>
      <c r="H16" s="118">
        <f>SUM(H14:H15)</f>
        <v>26464.799999999999</v>
      </c>
      <c r="I16" s="118">
        <f>SUM(I14:I15)</f>
        <v>13232.36</v>
      </c>
      <c r="J16" s="118">
        <f>SUM(J14:J15)</f>
        <v>39697.160000000003</v>
      </c>
      <c r="K16" s="116">
        <f>J16-G16</f>
        <v>-23817.839999999997</v>
      </c>
      <c r="L16" s="115">
        <f t="shared" ref="L16" si="1">IFERROR(K16/G16*100,0)</f>
        <v>-37.499551287097532</v>
      </c>
      <c r="M16" s="31"/>
      <c r="N16" s="32">
        <f>SUM(N14:N15)</f>
        <v>0</v>
      </c>
      <c r="O16" s="31">
        <f t="shared" ref="O16" si="2">IFERROR(N16/J16*100,)</f>
        <v>0</v>
      </c>
      <c r="P16" s="33"/>
      <c r="Q16" s="2" t="s">
        <v>440</v>
      </c>
    </row>
    <row r="17" spans="1:20" x14ac:dyDescent="0.4">
      <c r="A17" s="113" t="s">
        <v>108</v>
      </c>
      <c r="B17" s="113"/>
      <c r="C17" s="113"/>
      <c r="D17" s="113"/>
      <c r="E17" s="113"/>
      <c r="F17" s="113"/>
      <c r="G17" s="137">
        <f>'Quadro Geral'!J20</f>
        <v>63515</v>
      </c>
      <c r="H17" s="137">
        <f>'Quadro Geral'!K20</f>
        <v>26464.799999999999</v>
      </c>
      <c r="I17" s="137">
        <f>'Quadro Geral'!L20</f>
        <v>13232.36</v>
      </c>
      <c r="J17" s="137">
        <f>'Quadro Geral'!M20</f>
        <v>39697.160000000003</v>
      </c>
      <c r="K17" s="137"/>
      <c r="L17" s="113"/>
      <c r="M17" s="113"/>
      <c r="N17" s="113"/>
      <c r="O17" s="113"/>
      <c r="P17" s="113"/>
    </row>
    <row r="18" spans="1:20" ht="36" customHeight="1" x14ac:dyDescent="0.25">
      <c r="A18" s="269" t="s">
        <v>105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1"/>
    </row>
    <row r="19" spans="1:20" ht="95.25" customHeight="1" x14ac:dyDescent="0.4">
      <c r="A19" s="294" t="s">
        <v>268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6"/>
    </row>
    <row r="20" spans="1:20" ht="15" hidden="1" customHeight="1" x14ac:dyDescent="0.4">
      <c r="A20" s="297" t="s">
        <v>4</v>
      </c>
      <c r="B20" s="297"/>
      <c r="C20" s="297"/>
      <c r="D20" s="297"/>
      <c r="E20" s="297"/>
      <c r="F20" s="297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20" ht="15" hidden="1" customHeight="1" x14ac:dyDescent="0.4">
      <c r="A21" s="12" t="s">
        <v>8</v>
      </c>
      <c r="B21" s="12"/>
      <c r="C21" s="298" t="s">
        <v>12</v>
      </c>
      <c r="D21" s="298"/>
      <c r="E21" s="298"/>
      <c r="F21" s="298"/>
      <c r="N21" s="5"/>
      <c r="O21" s="5"/>
      <c r="P21" s="5"/>
    </row>
    <row r="22" spans="1:20" ht="15" hidden="1" customHeight="1" x14ac:dyDescent="0.4">
      <c r="A22" s="12" t="s">
        <v>9</v>
      </c>
      <c r="B22" s="12"/>
      <c r="C22" s="298" t="s">
        <v>5</v>
      </c>
      <c r="D22" s="298"/>
      <c r="E22" s="298"/>
      <c r="F22" s="298"/>
      <c r="N22" s="5"/>
      <c r="O22" s="5"/>
      <c r="P22" s="5"/>
    </row>
    <row r="23" spans="1:20" ht="15" hidden="1" customHeight="1" x14ac:dyDescent="0.4">
      <c r="A23" s="12" t="s">
        <v>10</v>
      </c>
      <c r="B23" s="12"/>
      <c r="C23" s="298" t="s">
        <v>6</v>
      </c>
      <c r="D23" s="298"/>
      <c r="E23" s="298"/>
      <c r="F23" s="298"/>
      <c r="N23" s="5"/>
      <c r="O23" s="5"/>
      <c r="P23" s="5"/>
    </row>
    <row r="24" spans="1:20" ht="15" hidden="1" customHeight="1" x14ac:dyDescent="0.4">
      <c r="A24" s="12" t="s">
        <v>11</v>
      </c>
      <c r="B24" s="12"/>
      <c r="C24" s="298" t="s">
        <v>7</v>
      </c>
      <c r="D24" s="298"/>
      <c r="E24" s="298"/>
      <c r="F24" s="298"/>
      <c r="N24" s="5"/>
      <c r="O24" s="5"/>
      <c r="P24" s="5"/>
    </row>
    <row r="25" spans="1:20" ht="35.25" customHeight="1" x14ac:dyDescent="0.4"/>
    <row r="26" spans="1:20" x14ac:dyDescent="0.25">
      <c r="A26" s="282" t="s">
        <v>109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4"/>
      <c r="Q26" s="39"/>
      <c r="R26" s="39"/>
      <c r="S26" s="39"/>
      <c r="T26" s="4"/>
    </row>
    <row r="27" spans="1:20" ht="15" hidden="1" x14ac:dyDescent="0.25">
      <c r="A27" s="285" t="s">
        <v>142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</row>
    <row r="28" spans="1:20" ht="15" hidden="1" x14ac:dyDescent="0.25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90"/>
    </row>
    <row r="29" spans="1:20" ht="15" hidden="1" x14ac:dyDescent="0.2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90"/>
    </row>
    <row r="30" spans="1:20" ht="15" hidden="1" x14ac:dyDescent="0.2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90"/>
    </row>
    <row r="31" spans="1:20" ht="15" hidden="1" x14ac:dyDescent="0.2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90"/>
    </row>
    <row r="32" spans="1:20" ht="15" hidden="1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26.25" hidden="1" customHeight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26.25" hidden="1" customHeight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26.25" hidden="1" customHeight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26.25" hidden="1" customHeight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26.25" hidden="1" customHeigh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1.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hidden="1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hidden="1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hidden="1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hidden="1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374.25" customHeight="1" thickBot="1" x14ac:dyDescent="0.3">
      <c r="A75" s="291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</row>
  </sheetData>
  <mergeCells count="33">
    <mergeCell ref="A26:P26"/>
    <mergeCell ref="A27:P75"/>
    <mergeCell ref="A19:P19"/>
    <mergeCell ref="A20:F20"/>
    <mergeCell ref="C21:F21"/>
    <mergeCell ref="C22:F22"/>
    <mergeCell ref="C23:F23"/>
    <mergeCell ref="C24:F24"/>
    <mergeCell ref="A18:P18"/>
    <mergeCell ref="Q14:W14"/>
    <mergeCell ref="A15:B15"/>
    <mergeCell ref="A16:F16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1">
    <dataValidation type="list" allowBlank="1" showInputMessage="1" showErrorMessage="1" sqref="BA13:BA15">
      <formula1>$BA$13:$BA$15</formula1>
    </dataValidation>
  </dataValidations>
  <pageMargins left="0.511811024" right="0.511811024" top="0.78740157499999996" bottom="0.78740157499999996" header="0.31496062000000002" footer="0.31496062000000002"/>
  <pageSetup paperSize="9" scale="15" orientation="portrait" horizontalDpi="0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75"/>
  <sheetViews>
    <sheetView view="pageBreakPreview" topLeftCell="D4" zoomScale="30" zoomScaleNormal="40" zoomScaleSheetLayoutView="30" workbookViewId="0">
      <selection activeCell="Q15" sqref="Q15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70.42578125" style="5" customWidth="1"/>
    <col min="4" max="4" width="43.42578125" style="5" customWidth="1"/>
    <col min="5" max="5" width="49.42578125" style="5" customWidth="1"/>
    <col min="6" max="6" width="58.28515625" style="5" customWidth="1"/>
    <col min="7" max="7" width="46.5703125" style="5" customWidth="1"/>
    <col min="8" max="8" width="45.42578125" style="5" customWidth="1"/>
    <col min="9" max="9" width="39.7109375" style="5" bestFit="1" customWidth="1"/>
    <col min="10" max="10" width="45.42578125" style="5" customWidth="1"/>
    <col min="11" max="11" width="31.140625" style="5" customWidth="1"/>
    <col min="12" max="12" width="26" style="5" customWidth="1"/>
    <col min="13" max="13" width="48.7109375" style="5" bestFit="1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9.1406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281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144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205.5" customHeight="1" x14ac:dyDescent="0.5">
      <c r="A15" s="276" t="s">
        <v>172</v>
      </c>
      <c r="B15" s="277"/>
      <c r="C15" s="147" t="s">
        <v>282</v>
      </c>
      <c r="D15" s="67" t="s">
        <v>283</v>
      </c>
      <c r="E15" s="76" t="s">
        <v>96</v>
      </c>
      <c r="F15" s="66" t="s">
        <v>284</v>
      </c>
      <c r="G15" s="70">
        <v>41990</v>
      </c>
      <c r="H15" s="70">
        <v>0</v>
      </c>
      <c r="I15" s="70">
        <v>1000</v>
      </c>
      <c r="J15" s="70">
        <f>H15+I15</f>
        <v>1000</v>
      </c>
      <c r="K15" s="108">
        <f>J15-G15</f>
        <v>-40990</v>
      </c>
      <c r="L15" s="114">
        <f>IFERROR(K15/G15*100,0)</f>
        <v>-97.618480590616812</v>
      </c>
      <c r="M15" s="136" t="s">
        <v>135</v>
      </c>
      <c r="N15" s="28"/>
      <c r="O15" s="29">
        <f>IFERROR(N15/J15*100,)</f>
        <v>0</v>
      </c>
      <c r="P15" s="30" t="s">
        <v>273</v>
      </c>
      <c r="Q15" s="1" t="s">
        <v>440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57</v>
      </c>
    </row>
    <row r="16" spans="1:53" s="2" customFormat="1" ht="72" customHeight="1" x14ac:dyDescent="0.45">
      <c r="A16" s="278" t="s">
        <v>0</v>
      </c>
      <c r="B16" s="279"/>
      <c r="C16" s="279"/>
      <c r="D16" s="279"/>
      <c r="E16" s="279"/>
      <c r="F16" s="279"/>
      <c r="G16" s="118">
        <f>SUM(G14:G15)</f>
        <v>41990</v>
      </c>
      <c r="H16" s="118">
        <f>SUM(H14:H15)</f>
        <v>0</v>
      </c>
      <c r="I16" s="118">
        <f>SUM(I14:I15)</f>
        <v>1000</v>
      </c>
      <c r="J16" s="118">
        <f>SUM(J14:J15)</f>
        <v>1000</v>
      </c>
      <c r="K16" s="116">
        <f>J16-G16</f>
        <v>-40990</v>
      </c>
      <c r="L16" s="115">
        <f t="shared" ref="L16" si="1">IFERROR(K16/G16*100,0)</f>
        <v>-97.618480590616812</v>
      </c>
      <c r="M16" s="31"/>
      <c r="N16" s="32">
        <f>SUM(N14:N15)</f>
        <v>0</v>
      </c>
      <c r="O16" s="31">
        <f t="shared" ref="O16" si="2">IFERROR(N16/J16*100,)</f>
        <v>0</v>
      </c>
      <c r="P16" s="33"/>
    </row>
    <row r="17" spans="1:20" x14ac:dyDescent="0.4">
      <c r="A17" s="113" t="s">
        <v>108</v>
      </c>
      <c r="B17" s="113"/>
      <c r="C17" s="113"/>
      <c r="D17" s="113"/>
      <c r="E17" s="113"/>
      <c r="F17" s="113"/>
      <c r="G17" s="121">
        <f>'Quadro Geral'!J21</f>
        <v>41990</v>
      </c>
      <c r="H17" s="121">
        <f>'Quadro Geral'!K21</f>
        <v>0</v>
      </c>
      <c r="I17" s="121">
        <f>'Quadro Geral'!L21</f>
        <v>1000</v>
      </c>
      <c r="J17" s="121">
        <f>'Quadro Geral'!M21</f>
        <v>1000</v>
      </c>
      <c r="K17" s="113"/>
      <c r="L17" s="113"/>
      <c r="M17" s="113"/>
      <c r="N17" s="113"/>
      <c r="O17" s="113"/>
      <c r="P17" s="113"/>
    </row>
    <row r="18" spans="1:20" ht="36" customHeight="1" x14ac:dyDescent="0.25">
      <c r="A18" s="269" t="s">
        <v>105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1"/>
    </row>
    <row r="19" spans="1:20" ht="95.25" customHeight="1" x14ac:dyDescent="0.4">
      <c r="A19" s="294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6"/>
    </row>
    <row r="20" spans="1:20" ht="15" hidden="1" customHeight="1" x14ac:dyDescent="0.4">
      <c r="A20" s="297" t="s">
        <v>4</v>
      </c>
      <c r="B20" s="297"/>
      <c r="C20" s="297"/>
      <c r="D20" s="297"/>
      <c r="E20" s="297"/>
      <c r="F20" s="297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20" ht="15" hidden="1" customHeight="1" x14ac:dyDescent="0.4">
      <c r="A21" s="12" t="s">
        <v>8</v>
      </c>
      <c r="B21" s="12"/>
      <c r="C21" s="298" t="s">
        <v>12</v>
      </c>
      <c r="D21" s="298"/>
      <c r="E21" s="298"/>
      <c r="F21" s="298"/>
      <c r="N21" s="5"/>
      <c r="O21" s="5"/>
      <c r="P21" s="5"/>
    </row>
    <row r="22" spans="1:20" ht="15" hidden="1" customHeight="1" x14ac:dyDescent="0.4">
      <c r="A22" s="12" t="s">
        <v>9</v>
      </c>
      <c r="B22" s="12"/>
      <c r="C22" s="298" t="s">
        <v>5</v>
      </c>
      <c r="D22" s="298"/>
      <c r="E22" s="298"/>
      <c r="F22" s="298"/>
      <c r="N22" s="5"/>
      <c r="O22" s="5"/>
      <c r="P22" s="5"/>
    </row>
    <row r="23" spans="1:20" ht="15" hidden="1" customHeight="1" x14ac:dyDescent="0.4">
      <c r="A23" s="12" t="s">
        <v>10</v>
      </c>
      <c r="B23" s="12"/>
      <c r="C23" s="298" t="s">
        <v>6</v>
      </c>
      <c r="D23" s="298"/>
      <c r="E23" s="298"/>
      <c r="F23" s="298"/>
      <c r="N23" s="5"/>
      <c r="O23" s="5"/>
      <c r="P23" s="5"/>
    </row>
    <row r="24" spans="1:20" ht="15" hidden="1" customHeight="1" x14ac:dyDescent="0.4">
      <c r="A24" s="12" t="s">
        <v>11</v>
      </c>
      <c r="B24" s="12"/>
      <c r="C24" s="298" t="s">
        <v>7</v>
      </c>
      <c r="D24" s="298"/>
      <c r="E24" s="298"/>
      <c r="F24" s="298"/>
      <c r="N24" s="5"/>
      <c r="O24" s="5"/>
      <c r="P24" s="5"/>
    </row>
    <row r="25" spans="1:20" ht="35.25" customHeight="1" x14ac:dyDescent="0.4"/>
    <row r="26" spans="1:20" x14ac:dyDescent="0.25">
      <c r="A26" s="282" t="s">
        <v>109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4"/>
      <c r="Q26" s="39"/>
      <c r="R26" s="39"/>
      <c r="S26" s="39"/>
      <c r="T26" s="4"/>
    </row>
    <row r="27" spans="1:20" ht="15" hidden="1" x14ac:dyDescent="0.25">
      <c r="A27" s="285" t="s">
        <v>142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</row>
    <row r="28" spans="1:20" ht="15" hidden="1" x14ac:dyDescent="0.25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90"/>
    </row>
    <row r="29" spans="1:20" ht="15" hidden="1" x14ac:dyDescent="0.2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90"/>
    </row>
    <row r="30" spans="1:20" ht="15" hidden="1" x14ac:dyDescent="0.2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90"/>
    </row>
    <row r="31" spans="1:20" ht="15" hidden="1" x14ac:dyDescent="0.2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90"/>
    </row>
    <row r="32" spans="1:20" ht="15" hidden="1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26.25" hidden="1" customHeight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26.25" hidden="1" customHeight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26.25" hidden="1" customHeight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26.25" hidden="1" customHeight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26.25" hidden="1" customHeigh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1.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hidden="1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hidden="1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hidden="1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hidden="1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374.25" customHeight="1" thickBot="1" x14ac:dyDescent="0.3">
      <c r="A75" s="291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</row>
  </sheetData>
  <mergeCells count="33">
    <mergeCell ref="A26:P26"/>
    <mergeCell ref="A27:P75"/>
    <mergeCell ref="A19:P19"/>
    <mergeCell ref="A20:F20"/>
    <mergeCell ref="C21:F21"/>
    <mergeCell ref="C22:F22"/>
    <mergeCell ref="C23:F23"/>
    <mergeCell ref="C24:F24"/>
    <mergeCell ref="A18:P18"/>
    <mergeCell ref="Q14:W14"/>
    <mergeCell ref="A15:B15"/>
    <mergeCell ref="A16:F16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1">
    <dataValidation type="list" allowBlank="1" showInputMessage="1" showErrorMessage="1" sqref="BA13:BA15">
      <formula1>$BA$13:$BA$15</formula1>
    </dataValidation>
  </dataValidations>
  <pageMargins left="0.511811024" right="0.511811024" top="0.78740157499999996" bottom="0.78740157499999996" header="0.31496062000000002" footer="0.31496062000000002"/>
  <pageSetup paperSize="9" scale="16" orientation="portrait" horizontalDpi="0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5:AG80"/>
  <sheetViews>
    <sheetView view="pageBreakPreview" topLeftCell="A2" zoomScale="20" zoomScaleNormal="40" zoomScaleSheetLayoutView="20" workbookViewId="0">
      <selection activeCell="AX61" sqref="AX61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65.5703125" style="5" customWidth="1"/>
    <col min="4" max="4" width="76" style="5" customWidth="1"/>
    <col min="5" max="5" width="49.42578125" style="77" customWidth="1"/>
    <col min="6" max="6" width="74.7109375" style="5" customWidth="1"/>
    <col min="7" max="7" width="46.5703125" style="5" customWidth="1"/>
    <col min="8" max="10" width="45.42578125" style="5" customWidth="1"/>
    <col min="11" max="11" width="31.140625" style="5" customWidth="1"/>
    <col min="12" max="12" width="26" style="5" customWidth="1"/>
    <col min="13" max="13" width="53.7109375" style="5" customWidth="1"/>
    <col min="14" max="14" width="40.42578125" style="6" hidden="1" customWidth="1"/>
    <col min="15" max="15" width="39.140625" style="6" hidden="1" customWidth="1"/>
    <col min="16" max="16" width="36" style="6" customWidth="1"/>
    <col min="17" max="32" width="9.140625" style="1"/>
    <col min="33" max="33" width="24.42578125" style="1" hidden="1" customWidth="1"/>
    <col min="34" max="16384" width="9.140625" style="1"/>
  </cols>
  <sheetData>
    <row r="5" spans="1:33" ht="39" customHeight="1" x14ac:dyDescent="0.4"/>
    <row r="6" spans="1:3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3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3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258</v>
      </c>
      <c r="H8" s="251"/>
      <c r="I8" s="251"/>
      <c r="J8" s="251"/>
      <c r="K8" s="251"/>
      <c r="L8" s="251"/>
      <c r="M8" s="251"/>
      <c r="N8" s="251"/>
      <c r="O8" s="251"/>
      <c r="P8" s="252"/>
    </row>
    <row r="9" spans="1:3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144</v>
      </c>
      <c r="H9" s="251"/>
      <c r="I9" s="251"/>
      <c r="J9" s="251"/>
      <c r="K9" s="251"/>
      <c r="L9" s="251"/>
      <c r="M9" s="251"/>
      <c r="N9" s="251"/>
      <c r="O9" s="251"/>
      <c r="P9" s="252"/>
    </row>
    <row r="10" spans="1:33" s="4" customFormat="1" ht="131.25" customHeight="1" x14ac:dyDescent="0.25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</row>
    <row r="11" spans="1:33" ht="98.25" customHeight="1" x14ac:dyDescent="0.25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</row>
    <row r="12" spans="1:33" ht="48.75" customHeight="1" x14ac:dyDescent="0.25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</row>
    <row r="13" spans="1:33" ht="110.25" customHeight="1" x14ac:dyDescent="0.5">
      <c r="A13" s="258"/>
      <c r="B13" s="259"/>
      <c r="C13" s="48" t="s">
        <v>103</v>
      </c>
      <c r="D13" s="49" t="s">
        <v>102</v>
      </c>
      <c r="E13" s="78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AF13" s="47"/>
      <c r="AG13" s="47" t="s">
        <v>40</v>
      </c>
    </row>
    <row r="14" spans="1:33" ht="136.5" hidden="1" customHeight="1" x14ac:dyDescent="0.5">
      <c r="A14" s="20"/>
      <c r="B14" s="27"/>
      <c r="C14" s="20">
        <v>3000</v>
      </c>
      <c r="D14" s="21" t="s">
        <v>98</v>
      </c>
      <c r="E14" s="79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AF14" s="47"/>
      <c r="AG14" s="47"/>
    </row>
    <row r="15" spans="1:33" ht="123.75" customHeight="1" x14ac:dyDescent="0.5">
      <c r="A15" s="276" t="s">
        <v>172</v>
      </c>
      <c r="B15" s="277"/>
      <c r="C15" s="54" t="s">
        <v>222</v>
      </c>
      <c r="D15" s="8" t="s">
        <v>246</v>
      </c>
      <c r="E15" s="76" t="s">
        <v>96</v>
      </c>
      <c r="F15" s="66" t="s">
        <v>252</v>
      </c>
      <c r="G15" s="70">
        <v>735600</v>
      </c>
      <c r="H15" s="88">
        <v>294294.93</v>
      </c>
      <c r="I15" s="88">
        <v>370005.07</v>
      </c>
      <c r="J15" s="70">
        <f>H15+I15</f>
        <v>664300</v>
      </c>
      <c r="K15" s="108">
        <f>J15-G15</f>
        <v>-71300</v>
      </c>
      <c r="L15" s="114">
        <f>IFERROR(K15/G15*100,0)</f>
        <v>-9.6927678085916256</v>
      </c>
      <c r="M15" s="89" t="s">
        <v>135</v>
      </c>
      <c r="N15" s="28"/>
      <c r="O15" s="29">
        <f>IFERROR(N15/J15*100,)</f>
        <v>0</v>
      </c>
      <c r="P15" s="30" t="s">
        <v>259</v>
      </c>
      <c r="AF15" s="47"/>
      <c r="AG15" s="47" t="s">
        <v>57</v>
      </c>
    </row>
    <row r="16" spans="1:33" ht="127.5" customHeight="1" x14ac:dyDescent="0.5">
      <c r="A16" s="274" t="s">
        <v>172</v>
      </c>
      <c r="B16" s="275"/>
      <c r="C16" s="54" t="s">
        <v>241</v>
      </c>
      <c r="D16" s="66" t="s">
        <v>247</v>
      </c>
      <c r="E16" s="76" t="s">
        <v>96</v>
      </c>
      <c r="F16" s="67" t="s">
        <v>253</v>
      </c>
      <c r="G16" s="70">
        <v>207060.9</v>
      </c>
      <c r="H16" s="88">
        <v>125604</v>
      </c>
      <c r="I16" s="88">
        <v>125604</v>
      </c>
      <c r="J16" s="70">
        <f t="shared" ref="J16:J20" si="1">H16+I16</f>
        <v>251208</v>
      </c>
      <c r="K16" s="108">
        <f t="shared" ref="K16:K20" si="2">J16-G16</f>
        <v>44147.100000000006</v>
      </c>
      <c r="L16" s="114">
        <f t="shared" ref="L16:L21" si="3">IFERROR(K16/G16*100,0)</f>
        <v>21.320828799643007</v>
      </c>
      <c r="M16" s="89" t="s">
        <v>135</v>
      </c>
      <c r="N16" s="28"/>
      <c r="O16" s="29">
        <f t="shared" ref="O16:O21" si="4">IFERROR(N16/J16*100,)</f>
        <v>0</v>
      </c>
      <c r="P16" s="30" t="s">
        <v>259</v>
      </c>
      <c r="AF16" s="47"/>
      <c r="AG16" s="47" t="s">
        <v>135</v>
      </c>
    </row>
    <row r="17" spans="1:16" ht="129" customHeight="1" x14ac:dyDescent="0.25">
      <c r="A17" s="274" t="s">
        <v>172</v>
      </c>
      <c r="B17" s="275"/>
      <c r="C17" s="54" t="s">
        <v>242</v>
      </c>
      <c r="D17" s="8" t="s">
        <v>248</v>
      </c>
      <c r="E17" s="76" t="s">
        <v>96</v>
      </c>
      <c r="F17" s="8" t="s">
        <v>254</v>
      </c>
      <c r="G17" s="70">
        <v>118600</v>
      </c>
      <c r="H17" s="88">
        <v>46080.32</v>
      </c>
      <c r="I17" s="88">
        <v>55519.68</v>
      </c>
      <c r="J17" s="70">
        <f t="shared" si="1"/>
        <v>101600</v>
      </c>
      <c r="K17" s="108">
        <f t="shared" si="2"/>
        <v>-17000</v>
      </c>
      <c r="L17" s="114">
        <f t="shared" si="3"/>
        <v>-14.333895446880272</v>
      </c>
      <c r="M17" s="89" t="s">
        <v>135</v>
      </c>
      <c r="N17" s="28"/>
      <c r="O17" s="29">
        <f t="shared" si="4"/>
        <v>0</v>
      </c>
      <c r="P17" s="30" t="s">
        <v>259</v>
      </c>
    </row>
    <row r="18" spans="1:16" ht="102.75" customHeight="1" x14ac:dyDescent="0.25">
      <c r="A18" s="303" t="s">
        <v>158</v>
      </c>
      <c r="B18" s="304"/>
      <c r="C18" s="162" t="s">
        <v>243</v>
      </c>
      <c r="D18" s="162" t="s">
        <v>249</v>
      </c>
      <c r="E18" s="165" t="s">
        <v>96</v>
      </c>
      <c r="F18" s="162" t="s">
        <v>255</v>
      </c>
      <c r="G18" s="164">
        <v>250000</v>
      </c>
      <c r="H18" s="163">
        <v>0</v>
      </c>
      <c r="I18" s="161">
        <v>250000</v>
      </c>
      <c r="J18" s="160">
        <f>H18+I18</f>
        <v>250000</v>
      </c>
      <c r="K18" s="159">
        <f>J18-G18</f>
        <v>0</v>
      </c>
      <c r="L18" s="158">
        <f>IFERROR(K18/G18*100,0)</f>
        <v>0</v>
      </c>
      <c r="M18" s="89" t="s">
        <v>40</v>
      </c>
      <c r="N18" s="167"/>
      <c r="O18" s="168">
        <f>IFERROR(#REF!/J18*100,)</f>
        <v>0</v>
      </c>
      <c r="P18" s="166" t="s">
        <v>259</v>
      </c>
    </row>
    <row r="19" spans="1:16" ht="127.5" customHeight="1" x14ac:dyDescent="0.25">
      <c r="A19" s="274" t="s">
        <v>172</v>
      </c>
      <c r="B19" s="275"/>
      <c r="C19" s="54" t="s">
        <v>244</v>
      </c>
      <c r="D19" s="8" t="s">
        <v>250</v>
      </c>
      <c r="E19" s="76" t="s">
        <v>96</v>
      </c>
      <c r="F19" s="8" t="s">
        <v>256</v>
      </c>
      <c r="G19" s="70">
        <v>13150</v>
      </c>
      <c r="H19" s="88">
        <v>5668.59</v>
      </c>
      <c r="I19" s="88">
        <v>2831.41</v>
      </c>
      <c r="J19" s="70">
        <f>H19+I19</f>
        <v>8500</v>
      </c>
      <c r="K19" s="108">
        <f>J19-G19</f>
        <v>-4650</v>
      </c>
      <c r="L19" s="114">
        <f>IFERROR(K19/G19*100,0)</f>
        <v>-35.361216730038024</v>
      </c>
      <c r="M19" s="89" t="s">
        <v>135</v>
      </c>
      <c r="N19" s="28"/>
      <c r="O19" s="29">
        <f>IFERROR(N19/J19*100,)</f>
        <v>0</v>
      </c>
      <c r="P19" s="30" t="s">
        <v>259</v>
      </c>
    </row>
    <row r="20" spans="1:16" ht="102.75" customHeight="1" x14ac:dyDescent="0.25">
      <c r="A20" s="274" t="s">
        <v>172</v>
      </c>
      <c r="B20" s="275"/>
      <c r="C20" s="54" t="s">
        <v>245</v>
      </c>
      <c r="D20" s="8" t="s">
        <v>251</v>
      </c>
      <c r="E20" s="76" t="s">
        <v>96</v>
      </c>
      <c r="F20" s="8" t="s">
        <v>257</v>
      </c>
      <c r="G20" s="70">
        <v>150121.06</v>
      </c>
      <c r="H20" s="88">
        <v>115002.85</v>
      </c>
      <c r="I20" s="88">
        <v>82680.278999999995</v>
      </c>
      <c r="J20" s="70">
        <f t="shared" si="1"/>
        <v>197683.12900000002</v>
      </c>
      <c r="K20" s="108">
        <f t="shared" si="2"/>
        <v>47562.069000000018</v>
      </c>
      <c r="L20" s="114">
        <f t="shared" si="3"/>
        <v>31.682476129598353</v>
      </c>
      <c r="M20" s="89" t="s">
        <v>135</v>
      </c>
      <c r="N20" s="28"/>
      <c r="O20" s="29">
        <f t="shared" si="4"/>
        <v>0</v>
      </c>
      <c r="P20" s="30" t="s">
        <v>259</v>
      </c>
    </row>
    <row r="21" spans="1:16" s="2" customFormat="1" ht="72" customHeight="1" x14ac:dyDescent="0.45">
      <c r="A21" s="301" t="s">
        <v>0</v>
      </c>
      <c r="B21" s="302"/>
      <c r="C21" s="302"/>
      <c r="D21" s="302"/>
      <c r="E21" s="302"/>
      <c r="F21" s="302"/>
      <c r="G21" s="118">
        <f>SUM(G14:G20)</f>
        <v>1474531.96</v>
      </c>
      <c r="H21" s="118">
        <f>SUM(H14:H20)</f>
        <v>586650.69000000006</v>
      </c>
      <c r="I21" s="118">
        <f>SUM(I14:I20)</f>
        <v>886640.43900000001</v>
      </c>
      <c r="J21" s="118">
        <f>SUM(J14:J20)</f>
        <v>1473291.129</v>
      </c>
      <c r="K21" s="116">
        <f>J21-G21</f>
        <v>-1240.8310000000056</v>
      </c>
      <c r="L21" s="115">
        <f t="shared" si="3"/>
        <v>-8.4150837937755213E-2</v>
      </c>
      <c r="M21" s="31"/>
      <c r="N21" s="32">
        <f>SUM(N14:N20)</f>
        <v>0</v>
      </c>
      <c r="O21" s="31">
        <f t="shared" si="4"/>
        <v>0</v>
      </c>
      <c r="P21" s="33"/>
    </row>
    <row r="22" spans="1:16" ht="54.75" customHeight="1" x14ac:dyDescent="0.4">
      <c r="A22" s="113" t="s">
        <v>108</v>
      </c>
      <c r="B22" s="113"/>
      <c r="C22" s="113"/>
      <c r="D22" s="113"/>
      <c r="E22" s="113"/>
      <c r="F22" s="113"/>
      <c r="G22" s="121">
        <f>'Quadro Geral'!J22</f>
        <v>1474531.96</v>
      </c>
      <c r="H22" s="121">
        <f>'Quadro Geral'!K22</f>
        <v>586650.69000000006</v>
      </c>
      <c r="I22" s="121">
        <f>'Quadro Geral'!L22</f>
        <v>886640.43900000001</v>
      </c>
      <c r="J22" s="121">
        <f>'Quadro Geral'!M22</f>
        <v>1473291.1290000002</v>
      </c>
      <c r="K22" s="113"/>
      <c r="L22" s="113"/>
      <c r="M22" s="113"/>
      <c r="N22" s="113"/>
      <c r="O22" s="113"/>
      <c r="P22" s="113"/>
    </row>
    <row r="23" spans="1:16" ht="36" customHeight="1" x14ac:dyDescent="0.25">
      <c r="A23" s="269" t="s">
        <v>105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1"/>
    </row>
    <row r="24" spans="1:16" ht="95.25" customHeight="1" x14ac:dyDescent="0.4">
      <c r="A24" s="294" t="s">
        <v>451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6"/>
    </row>
    <row r="25" spans="1:16" ht="15" hidden="1" customHeight="1" x14ac:dyDescent="0.4">
      <c r="A25" s="297" t="s">
        <v>4</v>
      </c>
      <c r="B25" s="297"/>
      <c r="C25" s="297"/>
      <c r="D25" s="297"/>
      <c r="E25" s="297"/>
      <c r="F25" s="297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5" hidden="1" customHeight="1" x14ac:dyDescent="0.4">
      <c r="A26" s="12" t="s">
        <v>8</v>
      </c>
      <c r="B26" s="12"/>
      <c r="C26" s="298" t="s">
        <v>12</v>
      </c>
      <c r="D26" s="298"/>
      <c r="E26" s="298"/>
      <c r="F26" s="298"/>
      <c r="N26" s="5"/>
      <c r="O26" s="5"/>
      <c r="P26" s="5"/>
    </row>
    <row r="27" spans="1:16" ht="15" hidden="1" customHeight="1" x14ac:dyDescent="0.4">
      <c r="A27" s="12" t="s">
        <v>9</v>
      </c>
      <c r="B27" s="12"/>
      <c r="C27" s="298" t="s">
        <v>5</v>
      </c>
      <c r="D27" s="298"/>
      <c r="E27" s="298"/>
      <c r="F27" s="298"/>
      <c r="N27" s="5"/>
      <c r="O27" s="5"/>
      <c r="P27" s="5"/>
    </row>
    <row r="28" spans="1:16" ht="15" hidden="1" customHeight="1" x14ac:dyDescent="0.4">
      <c r="A28" s="12" t="s">
        <v>10</v>
      </c>
      <c r="B28" s="12"/>
      <c r="C28" s="298" t="s">
        <v>6</v>
      </c>
      <c r="D28" s="298"/>
      <c r="E28" s="298"/>
      <c r="F28" s="298"/>
      <c r="N28" s="5"/>
      <c r="O28" s="5"/>
      <c r="P28" s="5"/>
    </row>
    <row r="29" spans="1:16" ht="15" hidden="1" customHeight="1" x14ac:dyDescent="0.4">
      <c r="A29" s="12" t="s">
        <v>11</v>
      </c>
      <c r="B29" s="12"/>
      <c r="C29" s="298" t="s">
        <v>7</v>
      </c>
      <c r="D29" s="298"/>
      <c r="E29" s="298"/>
      <c r="F29" s="298"/>
      <c r="N29" s="5"/>
      <c r="O29" s="5"/>
      <c r="P29" s="5"/>
    </row>
    <row r="30" spans="1:16" ht="35.25" customHeight="1" x14ac:dyDescent="0.4"/>
    <row r="31" spans="1:16" x14ac:dyDescent="0.25">
      <c r="A31" s="282" t="s">
        <v>109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4"/>
    </row>
    <row r="32" spans="1:16" ht="15" hidden="1" x14ac:dyDescent="0.25">
      <c r="A32" s="285" t="s">
        <v>142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7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15" hidden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15" hidden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15" hidden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15" hidden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15" hidden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hidden="1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hidden="1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hidden="1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hidden="1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hidden="1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26.2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1.5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26.25" hidden="1" customHeight="1" x14ac:dyDescent="0.2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</row>
    <row r="76" spans="1:16" ht="26.25" hidden="1" customHeight="1" x14ac:dyDescent="0.25">
      <c r="A76" s="288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90"/>
    </row>
    <row r="77" spans="1:16" ht="26.25" hidden="1" customHeight="1" x14ac:dyDescent="0.25">
      <c r="A77" s="288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90"/>
    </row>
    <row r="78" spans="1:16" ht="26.25" hidden="1" customHeight="1" x14ac:dyDescent="0.25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90"/>
    </row>
    <row r="79" spans="1:16" ht="26.25" hidden="1" customHeight="1" x14ac:dyDescent="0.25">
      <c r="A79" s="288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90"/>
    </row>
    <row r="80" spans="1:16" ht="374.25" customHeight="1" thickBot="1" x14ac:dyDescent="0.3">
      <c r="A80" s="291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3"/>
    </row>
  </sheetData>
  <mergeCells count="37">
    <mergeCell ref="A23:P23"/>
    <mergeCell ref="A31:P31"/>
    <mergeCell ref="A32:P80"/>
    <mergeCell ref="A24:P24"/>
    <mergeCell ref="A25:F25"/>
    <mergeCell ref="C26:F26"/>
    <mergeCell ref="C27:F27"/>
    <mergeCell ref="C28:F28"/>
    <mergeCell ref="C29:F29"/>
    <mergeCell ref="A20:B20"/>
    <mergeCell ref="A21:F21"/>
    <mergeCell ref="A18:B18"/>
    <mergeCell ref="A15:B15"/>
    <mergeCell ref="A16:B16"/>
    <mergeCell ref="A17:B17"/>
    <mergeCell ref="A19:B19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2">
    <dataValidation type="list" allowBlank="1" showInputMessage="1" showErrorMessage="1" sqref="AG13:AG15">
      <formula1>$AG$13:$AG$15</formula1>
    </dataValidation>
    <dataValidation type="list" allowBlank="1" showInputMessage="1" showErrorMessage="1" sqref="M15:M20">
      <formula1>$AG$13:$AG$16</formula1>
    </dataValidation>
  </dataValidations>
  <pageMargins left="0.511811024" right="0.511811024" top="0.78740157499999996" bottom="0.78740157499999996" header="0.31496062000000002" footer="0.31496062000000002"/>
  <pageSetup paperSize="9" scale="14" orientation="portrait" horizontalDpi="0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5:AJ75"/>
  <sheetViews>
    <sheetView view="pageBreakPreview" topLeftCell="E7" zoomScale="30" zoomScaleNormal="40" zoomScaleSheetLayoutView="30" workbookViewId="0">
      <selection activeCell="A27" sqref="A27:P75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54.140625" style="5" customWidth="1"/>
    <col min="4" max="4" width="91.42578125" style="5" customWidth="1"/>
    <col min="5" max="5" width="36.85546875" style="5" customWidth="1"/>
    <col min="6" max="6" width="53.5703125" style="5" customWidth="1"/>
    <col min="7" max="7" width="46.5703125" style="5" customWidth="1"/>
    <col min="8" max="10" width="45.42578125" style="5" customWidth="1"/>
    <col min="11" max="11" width="31.140625" style="5" customWidth="1"/>
    <col min="12" max="12" width="26" style="5" customWidth="1"/>
    <col min="13" max="13" width="45.5703125" style="5" bestFit="1" customWidth="1"/>
    <col min="14" max="14" width="40.42578125" style="6" hidden="1" customWidth="1"/>
    <col min="15" max="15" width="39.140625" style="6" hidden="1" customWidth="1"/>
    <col min="16" max="16" width="36" style="6" customWidth="1"/>
    <col min="17" max="35" width="9.140625" style="1"/>
    <col min="36" max="36" width="24.42578125" style="1" hidden="1" customWidth="1"/>
    <col min="37" max="16384" width="9.140625" style="1"/>
  </cols>
  <sheetData>
    <row r="5" spans="1:36" ht="39" customHeight="1" x14ac:dyDescent="0.4"/>
    <row r="6" spans="1:36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36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36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274</v>
      </c>
      <c r="H8" s="251"/>
      <c r="I8" s="251"/>
      <c r="J8" s="251"/>
      <c r="K8" s="251"/>
      <c r="L8" s="251"/>
      <c r="M8" s="251"/>
      <c r="N8" s="251"/>
      <c r="O8" s="251"/>
      <c r="P8" s="252"/>
      <c r="Q8" s="3"/>
      <c r="R8" s="3"/>
      <c r="S8" s="3"/>
    </row>
    <row r="9" spans="1:36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178</v>
      </c>
      <c r="H9" s="251"/>
      <c r="I9" s="251"/>
      <c r="J9" s="251"/>
      <c r="K9" s="251"/>
      <c r="L9" s="251"/>
      <c r="M9" s="251"/>
      <c r="N9" s="251"/>
      <c r="O9" s="251"/>
      <c r="P9" s="252"/>
      <c r="Q9" s="3"/>
      <c r="R9" s="3"/>
      <c r="S9" s="3"/>
    </row>
    <row r="10" spans="1:36" s="4" customFormat="1" ht="131.25" customHeight="1" x14ac:dyDescent="0.25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Q10" s="44"/>
      <c r="R10" s="44"/>
      <c r="S10" s="44"/>
    </row>
    <row r="11" spans="1:36" ht="98.25" customHeight="1" x14ac:dyDescent="0.25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Q11" s="3"/>
      <c r="R11" s="3"/>
      <c r="S11" s="3"/>
    </row>
    <row r="12" spans="1:36" ht="48.75" customHeight="1" x14ac:dyDescent="0.25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Q12" s="3"/>
      <c r="R12" s="3"/>
      <c r="S12" s="3"/>
    </row>
    <row r="13" spans="1:36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Q13" s="3"/>
      <c r="R13" s="3"/>
      <c r="S13" s="3"/>
      <c r="AI13" s="47"/>
      <c r="AJ13" s="47" t="s">
        <v>40</v>
      </c>
    </row>
    <row r="14" spans="1:36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3"/>
      <c r="R14" s="3"/>
      <c r="S14" s="3"/>
      <c r="AI14" s="47"/>
      <c r="AJ14" s="47"/>
    </row>
    <row r="15" spans="1:36" ht="219" customHeight="1" x14ac:dyDescent="0.5">
      <c r="A15" s="276" t="s">
        <v>158</v>
      </c>
      <c r="B15" s="277"/>
      <c r="C15" s="153" t="s">
        <v>275</v>
      </c>
      <c r="D15" s="67" t="s">
        <v>276</v>
      </c>
      <c r="E15" s="50" t="s">
        <v>96</v>
      </c>
      <c r="F15" s="66" t="s">
        <v>277</v>
      </c>
      <c r="G15" s="154">
        <v>38064.959999999999</v>
      </c>
      <c r="H15" s="155">
        <v>2969.1</v>
      </c>
      <c r="I15" s="181">
        <f>G15-H15+0.04</f>
        <v>35095.9</v>
      </c>
      <c r="J15" s="182">
        <f>H15+I15</f>
        <v>38065</v>
      </c>
      <c r="K15" s="108">
        <f>J15-G15</f>
        <v>4.0000000000873115E-2</v>
      </c>
      <c r="L15" s="114">
        <f>IFERROR(K15/G15*100,0)</f>
        <v>1.0508352038429337E-4</v>
      </c>
      <c r="M15" s="89" t="s">
        <v>57</v>
      </c>
      <c r="N15" s="28"/>
      <c r="O15" s="29">
        <f>IFERROR(N15/J15*100,)</f>
        <v>0</v>
      </c>
      <c r="P15" s="30" t="s">
        <v>273</v>
      </c>
      <c r="Q15" s="3"/>
      <c r="R15" s="3"/>
      <c r="S15" s="3"/>
      <c r="AI15" s="47"/>
      <c r="AJ15" s="47" t="s">
        <v>57</v>
      </c>
    </row>
    <row r="16" spans="1:36" s="2" customFormat="1" ht="72" customHeight="1" x14ac:dyDescent="0.45">
      <c r="A16" s="301" t="s">
        <v>0</v>
      </c>
      <c r="B16" s="302"/>
      <c r="C16" s="302"/>
      <c r="D16" s="302"/>
      <c r="E16" s="302"/>
      <c r="F16" s="302"/>
      <c r="G16" s="68">
        <f>SUM(G14:G15)</f>
        <v>38064.959999999999</v>
      </c>
      <c r="H16" s="68">
        <f>SUM(H14:H15)</f>
        <v>2969.1</v>
      </c>
      <c r="I16" s="68">
        <f>SUM(I14:I15)</f>
        <v>35095.9</v>
      </c>
      <c r="J16" s="68">
        <f>SUM(J14:J15)</f>
        <v>38065</v>
      </c>
      <c r="K16" s="116">
        <f>J16-G16</f>
        <v>4.0000000000873115E-2</v>
      </c>
      <c r="L16" s="115">
        <f t="shared" ref="L16" si="1">IFERROR(K16/G16*100,0)</f>
        <v>1.0508352038429337E-4</v>
      </c>
      <c r="M16" s="31"/>
      <c r="N16" s="32">
        <f>SUM(N14:N15)</f>
        <v>0</v>
      </c>
      <c r="O16" s="31">
        <f t="shared" ref="O16" si="2">IFERROR(N16/J16*100,)</f>
        <v>0</v>
      </c>
      <c r="P16" s="33"/>
    </row>
    <row r="17" spans="1:16" x14ac:dyDescent="0.4">
      <c r="A17" s="113" t="s">
        <v>108</v>
      </c>
      <c r="B17" s="113"/>
      <c r="C17" s="113"/>
      <c r="D17" s="113"/>
      <c r="E17" s="113"/>
      <c r="F17" s="113"/>
      <c r="G17" s="121">
        <f>'Quadro Geral'!J23</f>
        <v>38064.959999999999</v>
      </c>
      <c r="H17" s="121">
        <f>'Quadro Geral'!K23</f>
        <v>2969.1</v>
      </c>
      <c r="I17" s="121">
        <f>'Quadro Geral'!L23</f>
        <v>35095.9</v>
      </c>
      <c r="J17" s="121">
        <f>'Quadro Geral'!M23</f>
        <v>38065</v>
      </c>
      <c r="K17" s="113"/>
      <c r="L17" s="113"/>
      <c r="M17" s="113"/>
      <c r="N17" s="113"/>
      <c r="O17" s="113"/>
      <c r="P17" s="113"/>
    </row>
    <row r="18" spans="1:16" ht="36" customHeight="1" x14ac:dyDescent="0.25">
      <c r="A18" s="269" t="s">
        <v>105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1"/>
    </row>
    <row r="19" spans="1:16" ht="95.25" customHeight="1" x14ac:dyDescent="0.4">
      <c r="A19" s="294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6"/>
    </row>
    <row r="20" spans="1:16" ht="15" hidden="1" customHeight="1" x14ac:dyDescent="0.4">
      <c r="A20" s="297" t="s">
        <v>4</v>
      </c>
      <c r="B20" s="297"/>
      <c r="C20" s="297"/>
      <c r="D20" s="297"/>
      <c r="E20" s="297"/>
      <c r="F20" s="297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ht="15" hidden="1" customHeight="1" x14ac:dyDescent="0.4">
      <c r="A21" s="12" t="s">
        <v>8</v>
      </c>
      <c r="B21" s="12"/>
      <c r="C21" s="298" t="s">
        <v>12</v>
      </c>
      <c r="D21" s="298"/>
      <c r="E21" s="298"/>
      <c r="F21" s="298"/>
      <c r="N21" s="5"/>
      <c r="O21" s="5"/>
      <c r="P21" s="5"/>
    </row>
    <row r="22" spans="1:16" ht="15" hidden="1" customHeight="1" x14ac:dyDescent="0.4">
      <c r="A22" s="12" t="s">
        <v>9</v>
      </c>
      <c r="B22" s="12"/>
      <c r="C22" s="298" t="s">
        <v>5</v>
      </c>
      <c r="D22" s="298"/>
      <c r="E22" s="298"/>
      <c r="F22" s="298"/>
      <c r="N22" s="5"/>
      <c r="O22" s="5"/>
      <c r="P22" s="5"/>
    </row>
    <row r="23" spans="1:16" ht="15" hidden="1" customHeight="1" x14ac:dyDescent="0.4">
      <c r="A23" s="12" t="s">
        <v>10</v>
      </c>
      <c r="B23" s="12"/>
      <c r="C23" s="298" t="s">
        <v>6</v>
      </c>
      <c r="D23" s="298"/>
      <c r="E23" s="298"/>
      <c r="F23" s="298"/>
      <c r="N23" s="5"/>
      <c r="O23" s="5"/>
      <c r="P23" s="5"/>
    </row>
    <row r="24" spans="1:16" ht="15" hidden="1" customHeight="1" x14ac:dyDescent="0.4">
      <c r="A24" s="12" t="s">
        <v>11</v>
      </c>
      <c r="B24" s="12"/>
      <c r="C24" s="298" t="s">
        <v>7</v>
      </c>
      <c r="D24" s="298"/>
      <c r="E24" s="298"/>
      <c r="F24" s="298"/>
      <c r="N24" s="5"/>
      <c r="O24" s="5"/>
      <c r="P24" s="5"/>
    </row>
    <row r="25" spans="1:16" ht="35.25" customHeight="1" x14ac:dyDescent="0.4"/>
    <row r="26" spans="1:16" x14ac:dyDescent="0.25">
      <c r="A26" s="282" t="s">
        <v>109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4"/>
    </row>
    <row r="27" spans="1:16" ht="15" hidden="1" x14ac:dyDescent="0.25">
      <c r="A27" s="285" t="s">
        <v>142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</row>
    <row r="28" spans="1:16" ht="15" hidden="1" x14ac:dyDescent="0.25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90"/>
    </row>
    <row r="29" spans="1:16" ht="15" hidden="1" x14ac:dyDescent="0.2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90"/>
    </row>
    <row r="30" spans="1:16" ht="15" hidden="1" x14ac:dyDescent="0.2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90"/>
    </row>
    <row r="31" spans="1:16" ht="15" hidden="1" x14ac:dyDescent="0.2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90"/>
    </row>
    <row r="32" spans="1:16" ht="15" hidden="1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26.25" hidden="1" customHeight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26.25" hidden="1" customHeight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26.25" hidden="1" customHeight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26.25" hidden="1" customHeight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26.25" hidden="1" customHeigh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1.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hidden="1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hidden="1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hidden="1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hidden="1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374.25" customHeight="1" thickBot="1" x14ac:dyDescent="0.3">
      <c r="A75" s="291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</row>
  </sheetData>
  <mergeCells count="32">
    <mergeCell ref="A18:P18"/>
    <mergeCell ref="A15:B15"/>
    <mergeCell ref="A16:F16"/>
    <mergeCell ref="A26:P26"/>
    <mergeCell ref="A27:P75"/>
    <mergeCell ref="A19:P19"/>
    <mergeCell ref="A20:F20"/>
    <mergeCell ref="C21:F21"/>
    <mergeCell ref="C22:F22"/>
    <mergeCell ref="C23:F23"/>
    <mergeCell ref="C24:F24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2">
    <dataValidation type="list" allowBlank="1" showInputMessage="1" showErrorMessage="1" sqref="AJ13:AJ15">
      <formula1>$AJ$13:$AJ$15</formula1>
    </dataValidation>
    <dataValidation type="list" allowBlank="1" showInputMessage="1" showErrorMessage="1" sqref="M15">
      <formula1>$AJ$13:$AJ$16</formula1>
    </dataValidation>
  </dataValidations>
  <pageMargins left="0.511811024" right="0.511811024" top="0.78740157499999996" bottom="0.78740157499999996" header="0.31496062000000002" footer="0.31496062000000002"/>
  <pageSetup paperSize="9" scale="15" orientation="portrait" horizontalDpi="0" verticalDpi="0" r:id="rId1"/>
  <ignoredErrors>
    <ignoredError sqref="J15" unlockedFormula="1"/>
  </ignoredError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5:AK81"/>
  <sheetViews>
    <sheetView showGridLines="0" view="pageBreakPreview" topLeftCell="A7" zoomScale="20" zoomScaleNormal="40" zoomScaleSheetLayoutView="20" workbookViewId="0">
      <selection activeCell="L10" sqref="L10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94.42578125" style="5" customWidth="1"/>
    <col min="4" max="4" width="93.140625" style="5" customWidth="1"/>
    <col min="5" max="5" width="49.42578125" style="77" customWidth="1"/>
    <col min="6" max="6" width="88.28515625" style="5" customWidth="1"/>
    <col min="7" max="7" width="46.5703125" style="5" customWidth="1"/>
    <col min="8" max="10" width="45.42578125" style="5" customWidth="1"/>
    <col min="11" max="11" width="31.140625" style="5" customWidth="1"/>
    <col min="12" max="12" width="26" style="5" customWidth="1"/>
    <col min="13" max="13" width="48.7109375" style="5" bestFit="1" customWidth="1"/>
    <col min="14" max="14" width="40.42578125" style="6" hidden="1" customWidth="1"/>
    <col min="15" max="15" width="39.140625" style="6" hidden="1" customWidth="1"/>
    <col min="16" max="16" width="36" style="6" customWidth="1"/>
    <col min="17" max="36" width="9.140625" style="1"/>
    <col min="37" max="37" width="24.42578125" style="1" hidden="1" customWidth="1"/>
    <col min="38" max="16384" width="9.140625" style="1"/>
  </cols>
  <sheetData>
    <row r="5" spans="1:37" ht="39" customHeight="1" x14ac:dyDescent="0.4"/>
    <row r="6" spans="1:37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37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37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426</v>
      </c>
      <c r="H8" s="251"/>
      <c r="I8" s="251"/>
      <c r="J8" s="251"/>
      <c r="K8" s="251"/>
      <c r="L8" s="251"/>
      <c r="M8" s="251"/>
      <c r="N8" s="251"/>
      <c r="O8" s="251"/>
      <c r="P8" s="252"/>
      <c r="Q8" s="3"/>
      <c r="R8" s="3"/>
      <c r="S8" s="3"/>
      <c r="T8" s="3"/>
    </row>
    <row r="9" spans="1:37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144</v>
      </c>
      <c r="H9" s="251"/>
      <c r="I9" s="251"/>
      <c r="J9" s="251"/>
      <c r="K9" s="251"/>
      <c r="L9" s="251"/>
      <c r="M9" s="251"/>
      <c r="N9" s="251"/>
      <c r="O9" s="251"/>
      <c r="P9" s="252"/>
      <c r="Q9" s="3"/>
      <c r="R9" s="3"/>
      <c r="S9" s="3"/>
      <c r="T9" s="3"/>
    </row>
    <row r="10" spans="1:37" s="4" customFormat="1" ht="131.25" customHeight="1" x14ac:dyDescent="0.25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Q10" s="44"/>
      <c r="R10" s="44"/>
      <c r="S10" s="44"/>
      <c r="T10" s="44"/>
    </row>
    <row r="11" spans="1:37" ht="98.25" customHeight="1" x14ac:dyDescent="0.25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Q11" s="3"/>
      <c r="R11" s="3"/>
      <c r="S11" s="3"/>
      <c r="T11" s="3"/>
    </row>
    <row r="12" spans="1:37" ht="48.75" customHeight="1" x14ac:dyDescent="0.25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Q12" s="3"/>
      <c r="R12" s="3"/>
      <c r="S12" s="3"/>
      <c r="T12" s="3"/>
    </row>
    <row r="13" spans="1:37" ht="110.25" customHeight="1" x14ac:dyDescent="0.5">
      <c r="A13" s="258"/>
      <c r="B13" s="259"/>
      <c r="C13" s="48" t="s">
        <v>103</v>
      </c>
      <c r="D13" s="49" t="s">
        <v>102</v>
      </c>
      <c r="E13" s="78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Q13" s="3"/>
      <c r="R13" s="3"/>
      <c r="S13" s="3"/>
      <c r="T13" s="3"/>
      <c r="AJ13" s="47"/>
      <c r="AK13" s="47" t="s">
        <v>40</v>
      </c>
    </row>
    <row r="14" spans="1:37" ht="136.5" hidden="1" customHeight="1" x14ac:dyDescent="0.5">
      <c r="A14" s="20"/>
      <c r="B14" s="27"/>
      <c r="C14" s="20">
        <v>3000</v>
      </c>
      <c r="D14" s="21" t="s">
        <v>98</v>
      </c>
      <c r="E14" s="79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3"/>
      <c r="R14" s="3"/>
      <c r="S14" s="3"/>
      <c r="T14" s="3"/>
      <c r="AJ14" s="47"/>
      <c r="AK14" s="47"/>
    </row>
    <row r="15" spans="1:37" ht="99.75" customHeight="1" x14ac:dyDescent="0.5">
      <c r="A15" s="274" t="s">
        <v>148</v>
      </c>
      <c r="B15" s="275"/>
      <c r="C15" s="156" t="s">
        <v>225</v>
      </c>
      <c r="D15" s="62" t="s">
        <v>231</v>
      </c>
      <c r="E15" s="62" t="s">
        <v>87</v>
      </c>
      <c r="F15" s="63" t="s">
        <v>237</v>
      </c>
      <c r="G15" s="70">
        <v>20000</v>
      </c>
      <c r="H15" s="87">
        <v>0</v>
      </c>
      <c r="I15" s="70">
        <v>0</v>
      </c>
      <c r="J15" s="70">
        <f>H15+I15</f>
        <v>0</v>
      </c>
      <c r="K15" s="108">
        <f>J15-G15</f>
        <v>-20000</v>
      </c>
      <c r="L15" s="114">
        <f>IFERROR(K15/G15*100,0)</f>
        <v>-100</v>
      </c>
      <c r="M15" s="89" t="s">
        <v>135</v>
      </c>
      <c r="N15" s="28"/>
      <c r="O15" s="29">
        <f>IFERROR(N15/J15*100,)</f>
        <v>0</v>
      </c>
      <c r="P15" s="30" t="s">
        <v>387</v>
      </c>
      <c r="Q15" s="3"/>
      <c r="R15" s="3"/>
      <c r="S15" s="3"/>
      <c r="T15" s="3"/>
      <c r="AJ15" s="47"/>
      <c r="AK15" s="47" t="s">
        <v>57</v>
      </c>
    </row>
    <row r="16" spans="1:37" ht="99.75" customHeight="1" x14ac:dyDescent="0.5">
      <c r="A16" s="274" t="s">
        <v>148</v>
      </c>
      <c r="B16" s="275"/>
      <c r="C16" s="157" t="s">
        <v>226</v>
      </c>
      <c r="D16" s="62" t="s">
        <v>232</v>
      </c>
      <c r="E16" s="62" t="s">
        <v>87</v>
      </c>
      <c r="F16" s="64" t="s">
        <v>238</v>
      </c>
      <c r="G16" s="70">
        <v>15000</v>
      </c>
      <c r="H16" s="87">
        <v>0</v>
      </c>
      <c r="I16" s="70">
        <v>0</v>
      </c>
      <c r="J16" s="70">
        <f t="shared" ref="J16:J21" si="1">H16+I16</f>
        <v>0</v>
      </c>
      <c r="K16" s="108">
        <f t="shared" ref="K16:K21" si="2">J16-G16</f>
        <v>-15000</v>
      </c>
      <c r="L16" s="114">
        <f t="shared" ref="L16:L22" si="3">IFERROR(K16/G16*100,0)</f>
        <v>-100</v>
      </c>
      <c r="M16" s="89" t="s">
        <v>135</v>
      </c>
      <c r="N16" s="28"/>
      <c r="O16" s="29">
        <f t="shared" ref="O16:O22" si="4">IFERROR(N16/J16*100,)</f>
        <v>0</v>
      </c>
      <c r="P16" s="30" t="s">
        <v>387</v>
      </c>
      <c r="Q16" s="3"/>
      <c r="R16" s="3"/>
      <c r="S16" s="3"/>
      <c r="T16" s="3"/>
      <c r="AJ16" s="47"/>
      <c r="AK16" s="47" t="s">
        <v>135</v>
      </c>
    </row>
    <row r="17" spans="1:20" ht="120.75" customHeight="1" x14ac:dyDescent="0.25">
      <c r="A17" s="274" t="s">
        <v>148</v>
      </c>
      <c r="B17" s="275"/>
      <c r="C17" s="157" t="s">
        <v>227</v>
      </c>
      <c r="D17" s="62" t="s">
        <v>233</v>
      </c>
      <c r="E17" s="62" t="s">
        <v>88</v>
      </c>
      <c r="F17" s="65" t="s">
        <v>239</v>
      </c>
      <c r="G17" s="70">
        <v>15000</v>
      </c>
      <c r="H17" s="87">
        <v>0</v>
      </c>
      <c r="I17" s="70">
        <v>0</v>
      </c>
      <c r="J17" s="70">
        <f t="shared" si="1"/>
        <v>0</v>
      </c>
      <c r="K17" s="108">
        <f t="shared" si="2"/>
        <v>-15000</v>
      </c>
      <c r="L17" s="114">
        <f t="shared" si="3"/>
        <v>-100</v>
      </c>
      <c r="M17" s="89" t="s">
        <v>135</v>
      </c>
      <c r="N17" s="28"/>
      <c r="O17" s="29">
        <f t="shared" si="4"/>
        <v>0</v>
      </c>
      <c r="P17" s="30" t="s">
        <v>387</v>
      </c>
      <c r="Q17" s="3"/>
      <c r="R17" s="3"/>
      <c r="S17" s="3"/>
      <c r="T17" s="3"/>
    </row>
    <row r="18" spans="1:20" ht="99.75" customHeight="1" x14ac:dyDescent="0.25">
      <c r="A18" s="276" t="s">
        <v>172</v>
      </c>
      <c r="B18" s="277"/>
      <c r="C18" s="157" t="s">
        <v>222</v>
      </c>
      <c r="D18" s="62" t="s">
        <v>228</v>
      </c>
      <c r="E18" s="62" t="s">
        <v>96</v>
      </c>
      <c r="F18" s="62" t="s">
        <v>234</v>
      </c>
      <c r="G18" s="70">
        <v>482500</v>
      </c>
      <c r="H18" s="87">
        <v>202424.14</v>
      </c>
      <c r="I18" s="87">
        <v>232575.86</v>
      </c>
      <c r="J18" s="70">
        <f>SUM(H18:I18)</f>
        <v>435000</v>
      </c>
      <c r="K18" s="108">
        <f t="shared" si="2"/>
        <v>-47500</v>
      </c>
      <c r="L18" s="114">
        <f t="shared" si="3"/>
        <v>-9.8445595854922274</v>
      </c>
      <c r="M18" s="89" t="s">
        <v>135</v>
      </c>
      <c r="N18" s="28"/>
      <c r="O18" s="29">
        <f t="shared" si="4"/>
        <v>0</v>
      </c>
      <c r="P18" s="30" t="s">
        <v>387</v>
      </c>
      <c r="Q18" s="3"/>
      <c r="R18" s="3"/>
      <c r="S18" s="3"/>
      <c r="T18" s="3"/>
    </row>
    <row r="19" spans="1:20" ht="124.5" customHeight="1" x14ac:dyDescent="0.25">
      <c r="A19" s="274" t="s">
        <v>172</v>
      </c>
      <c r="B19" s="275"/>
      <c r="C19" s="157" t="s">
        <v>223</v>
      </c>
      <c r="D19" s="62" t="s">
        <v>229</v>
      </c>
      <c r="E19" s="62" t="s">
        <v>88</v>
      </c>
      <c r="F19" s="62" t="s">
        <v>235</v>
      </c>
      <c r="G19" s="70">
        <v>9000</v>
      </c>
      <c r="H19" s="87">
        <v>0</v>
      </c>
      <c r="I19" s="70">
        <v>1000</v>
      </c>
      <c r="J19" s="70">
        <f>SUM(H19:I19)</f>
        <v>1000</v>
      </c>
      <c r="K19" s="108">
        <f>J19-G19</f>
        <v>-8000</v>
      </c>
      <c r="L19" s="114">
        <f>IFERROR(K19/G19*100,0)</f>
        <v>-88.888888888888886</v>
      </c>
      <c r="M19" s="89" t="s">
        <v>135</v>
      </c>
      <c r="N19" s="28"/>
      <c r="O19" s="29">
        <f>IFERROR(N19/J19*100,)</f>
        <v>0</v>
      </c>
      <c r="P19" s="30" t="s">
        <v>387</v>
      </c>
      <c r="Q19" s="3"/>
      <c r="R19" s="3"/>
      <c r="S19" s="3"/>
      <c r="T19" s="3"/>
    </row>
    <row r="20" spans="1:20" ht="99.75" customHeight="1" x14ac:dyDescent="0.25">
      <c r="A20" s="274" t="s">
        <v>172</v>
      </c>
      <c r="B20" s="275"/>
      <c r="C20" s="157" t="s">
        <v>224</v>
      </c>
      <c r="D20" s="62" t="s">
        <v>230</v>
      </c>
      <c r="E20" s="62" t="s">
        <v>96</v>
      </c>
      <c r="F20" s="62" t="s">
        <v>236</v>
      </c>
      <c r="G20" s="70">
        <v>16000</v>
      </c>
      <c r="H20" s="87">
        <v>759.14</v>
      </c>
      <c r="I20" s="70">
        <v>2241</v>
      </c>
      <c r="J20" s="70">
        <f t="shared" si="1"/>
        <v>3000.14</v>
      </c>
      <c r="K20" s="108">
        <f t="shared" si="2"/>
        <v>-12999.86</v>
      </c>
      <c r="L20" s="114">
        <f t="shared" si="3"/>
        <v>-81.249125000000006</v>
      </c>
      <c r="M20" s="89" t="s">
        <v>135</v>
      </c>
      <c r="N20" s="28"/>
      <c r="O20" s="29">
        <f t="shared" si="4"/>
        <v>0</v>
      </c>
      <c r="P20" s="30" t="s">
        <v>387</v>
      </c>
    </row>
    <row r="21" spans="1:20" ht="99.75" customHeight="1" x14ac:dyDescent="0.25">
      <c r="A21" s="274" t="s">
        <v>172</v>
      </c>
      <c r="B21" s="275"/>
      <c r="C21" s="157" t="s">
        <v>240</v>
      </c>
      <c r="D21" s="62" t="s">
        <v>85</v>
      </c>
      <c r="E21" s="62" t="s">
        <v>84</v>
      </c>
      <c r="F21" s="64" t="s">
        <v>239</v>
      </c>
      <c r="G21" s="70">
        <v>34000</v>
      </c>
      <c r="H21" s="87">
        <v>14006.52</v>
      </c>
      <c r="I21" s="70">
        <v>19993.360999999812</v>
      </c>
      <c r="J21" s="70">
        <f t="shared" si="1"/>
        <v>33999.880999999812</v>
      </c>
      <c r="K21" s="108">
        <f t="shared" si="2"/>
        <v>-0.11900000018795254</v>
      </c>
      <c r="L21" s="114">
        <f t="shared" si="3"/>
        <v>-3.5000000055280156E-4</v>
      </c>
      <c r="M21" s="89" t="s">
        <v>135</v>
      </c>
      <c r="N21" s="28"/>
      <c r="O21" s="29">
        <f t="shared" si="4"/>
        <v>0</v>
      </c>
      <c r="P21" s="30" t="s">
        <v>387</v>
      </c>
    </row>
    <row r="22" spans="1:20" s="2" customFormat="1" ht="72" customHeight="1" x14ac:dyDescent="0.45">
      <c r="A22" s="278" t="s">
        <v>0</v>
      </c>
      <c r="B22" s="279"/>
      <c r="C22" s="279"/>
      <c r="D22" s="279"/>
      <c r="E22" s="279"/>
      <c r="F22" s="279"/>
      <c r="G22" s="118">
        <f>SUM(G14:G21)</f>
        <v>591500</v>
      </c>
      <c r="H22" s="118">
        <f>SUM(H14:H21)</f>
        <v>217189.80000000002</v>
      </c>
      <c r="I22" s="118">
        <f>SUM(I14:I21)</f>
        <v>255810.22099999979</v>
      </c>
      <c r="J22" s="118">
        <f>SUM(J14:J21)</f>
        <v>473000.02099999983</v>
      </c>
      <c r="K22" s="116">
        <f>J22-G22</f>
        <v>-118499.97900000017</v>
      </c>
      <c r="L22" s="115">
        <f t="shared" si="3"/>
        <v>-20.03380879120882</v>
      </c>
      <c r="M22" s="31"/>
      <c r="N22" s="32">
        <f>SUM(N14:N21)</f>
        <v>0</v>
      </c>
      <c r="O22" s="31">
        <f t="shared" si="4"/>
        <v>0</v>
      </c>
      <c r="P22" s="33"/>
    </row>
    <row r="23" spans="1:20" ht="62.25" customHeight="1" x14ac:dyDescent="0.4">
      <c r="A23" s="113" t="s">
        <v>108</v>
      </c>
      <c r="B23" s="113"/>
      <c r="C23" s="113"/>
      <c r="D23" s="113"/>
      <c r="E23" s="113"/>
      <c r="F23" s="113"/>
      <c r="G23" s="121">
        <f>'Quadro Geral'!J25</f>
        <v>591500</v>
      </c>
      <c r="H23" s="121">
        <f>'Quadro Geral'!K25</f>
        <v>217189.80000000002</v>
      </c>
      <c r="I23" s="121">
        <f>'Quadro Geral'!L25</f>
        <v>255810.22099999979</v>
      </c>
      <c r="J23" s="121">
        <f>'Quadro Geral'!M25</f>
        <v>473000.02099999983</v>
      </c>
      <c r="K23" s="113"/>
      <c r="L23" s="113"/>
      <c r="M23" s="113"/>
      <c r="N23" s="113"/>
      <c r="O23" s="113"/>
      <c r="P23" s="113"/>
    </row>
    <row r="24" spans="1:20" ht="36" customHeight="1" x14ac:dyDescent="0.25">
      <c r="A24" s="269" t="s">
        <v>105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1"/>
    </row>
    <row r="25" spans="1:20" ht="95.25" customHeight="1" x14ac:dyDescent="0.4">
      <c r="A25" s="294" t="s">
        <v>355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6"/>
    </row>
    <row r="26" spans="1:20" ht="15" hidden="1" customHeight="1" x14ac:dyDescent="0.4">
      <c r="A26" s="297" t="s">
        <v>4</v>
      </c>
      <c r="B26" s="297"/>
      <c r="C26" s="297"/>
      <c r="D26" s="297"/>
      <c r="E26" s="297"/>
      <c r="F26" s="297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20" ht="15" hidden="1" customHeight="1" x14ac:dyDescent="0.4">
      <c r="A27" s="12" t="s">
        <v>8</v>
      </c>
      <c r="B27" s="12"/>
      <c r="C27" s="298" t="s">
        <v>12</v>
      </c>
      <c r="D27" s="298"/>
      <c r="E27" s="298"/>
      <c r="F27" s="298"/>
      <c r="N27" s="5"/>
      <c r="O27" s="5"/>
      <c r="P27" s="5"/>
    </row>
    <row r="28" spans="1:20" ht="15" hidden="1" customHeight="1" x14ac:dyDescent="0.4">
      <c r="A28" s="12" t="s">
        <v>9</v>
      </c>
      <c r="B28" s="12"/>
      <c r="C28" s="298" t="s">
        <v>5</v>
      </c>
      <c r="D28" s="298"/>
      <c r="E28" s="298"/>
      <c r="F28" s="298"/>
      <c r="N28" s="5"/>
      <c r="O28" s="5"/>
      <c r="P28" s="5"/>
    </row>
    <row r="29" spans="1:20" ht="15" hidden="1" customHeight="1" x14ac:dyDescent="0.4">
      <c r="A29" s="12" t="s">
        <v>10</v>
      </c>
      <c r="B29" s="12"/>
      <c r="C29" s="298" t="s">
        <v>6</v>
      </c>
      <c r="D29" s="298"/>
      <c r="E29" s="298"/>
      <c r="F29" s="298"/>
      <c r="N29" s="5"/>
      <c r="O29" s="5"/>
      <c r="P29" s="5"/>
    </row>
    <row r="30" spans="1:20" ht="15" hidden="1" customHeight="1" x14ac:dyDescent="0.4">
      <c r="A30" s="12" t="s">
        <v>11</v>
      </c>
      <c r="B30" s="12"/>
      <c r="C30" s="298" t="s">
        <v>7</v>
      </c>
      <c r="D30" s="298"/>
      <c r="E30" s="298"/>
      <c r="F30" s="298"/>
      <c r="N30" s="5"/>
      <c r="O30" s="5"/>
      <c r="P30" s="5"/>
    </row>
    <row r="31" spans="1:20" ht="35.25" customHeight="1" x14ac:dyDescent="0.4"/>
    <row r="32" spans="1:20" x14ac:dyDescent="0.25">
      <c r="A32" s="282" t="s">
        <v>109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4"/>
    </row>
    <row r="33" spans="1:16" ht="15" hidden="1" x14ac:dyDescent="0.25">
      <c r="A33" s="285" t="s">
        <v>142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7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15" hidden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15" hidden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15" hidden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15" hidden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15" hidden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15" hidden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hidden="1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hidden="1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hidden="1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hidden="1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hidden="1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hidden="1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26.2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1.5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26.25" hidden="1" customHeight="1" x14ac:dyDescent="0.2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</row>
    <row r="76" spans="1:16" ht="26.25" hidden="1" customHeight="1" x14ac:dyDescent="0.25">
      <c r="A76" s="288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90"/>
    </row>
    <row r="77" spans="1:16" ht="26.25" hidden="1" customHeight="1" x14ac:dyDescent="0.25">
      <c r="A77" s="288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90"/>
    </row>
    <row r="78" spans="1:16" ht="26.25" hidden="1" customHeight="1" x14ac:dyDescent="0.25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90"/>
    </row>
    <row r="79" spans="1:16" ht="26.25" hidden="1" customHeight="1" x14ac:dyDescent="0.25">
      <c r="A79" s="288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90"/>
    </row>
    <row r="80" spans="1:16" ht="26.25" hidden="1" customHeight="1" x14ac:dyDescent="0.25">
      <c r="A80" s="28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90"/>
    </row>
    <row r="81" spans="1:16" ht="374.25" customHeight="1" thickBot="1" x14ac:dyDescent="0.3">
      <c r="A81" s="291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3"/>
    </row>
  </sheetData>
  <mergeCells count="38">
    <mergeCell ref="A16:B16"/>
    <mergeCell ref="A21:B21"/>
    <mergeCell ref="A17:B17"/>
    <mergeCell ref="A22:F22"/>
    <mergeCell ref="P11:P13"/>
    <mergeCell ref="C12:E12"/>
    <mergeCell ref="F12:F13"/>
    <mergeCell ref="A32:P32"/>
    <mergeCell ref="A33:P81"/>
    <mergeCell ref="A25:P25"/>
    <mergeCell ref="A26:F26"/>
    <mergeCell ref="C27:F27"/>
    <mergeCell ref="C28:F28"/>
    <mergeCell ref="C29:F29"/>
    <mergeCell ref="C30:F30"/>
    <mergeCell ref="A24:P24"/>
    <mergeCell ref="A18:B18"/>
    <mergeCell ref="A19:B19"/>
    <mergeCell ref="A20:B20"/>
    <mergeCell ref="A15:B15"/>
    <mergeCell ref="O12:O13"/>
    <mergeCell ref="N11:O11"/>
    <mergeCell ref="A11:B13"/>
    <mergeCell ref="C11:F11"/>
    <mergeCell ref="G12:G13"/>
    <mergeCell ref="H12:J12"/>
    <mergeCell ref="K12:K13"/>
    <mergeCell ref="L12:L13"/>
    <mergeCell ref="N12:N13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2">
    <dataValidation type="list" allowBlank="1" showInputMessage="1" showErrorMessage="1" sqref="M15:M21">
      <formula1>$AK$13:$AK$16</formula1>
    </dataValidation>
    <dataValidation type="list" allowBlank="1" showInputMessage="1" showErrorMessage="1" sqref="AK13:AK15">
      <formula1>$AK$13:$AK$15</formula1>
    </dataValidation>
  </dataValidations>
  <pageMargins left="0.511811024" right="0.511811024" top="0.78740157499999996" bottom="0.78740157499999996" header="0.31496062000000002" footer="0.31496062000000002"/>
  <pageSetup paperSize="9" scale="13" orientation="portrait" horizontalDpi="1200" verticalDpi="120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5:AJ82"/>
  <sheetViews>
    <sheetView showGridLines="0" view="pageBreakPreview" topLeftCell="A11" zoomScale="30" zoomScaleNormal="40" zoomScaleSheetLayoutView="30" workbookViewId="0">
      <selection activeCell="S19" sqref="S19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69" style="5" customWidth="1"/>
    <col min="4" max="4" width="85.140625" style="5" customWidth="1"/>
    <col min="5" max="5" width="49.42578125" style="5" customWidth="1"/>
    <col min="6" max="6" width="100.140625" style="5" customWidth="1"/>
    <col min="7" max="7" width="46.5703125" style="5" customWidth="1"/>
    <col min="8" max="10" width="45.42578125" style="5" customWidth="1"/>
    <col min="11" max="11" width="31.140625" style="5" customWidth="1"/>
    <col min="12" max="12" width="26" style="5" customWidth="1"/>
    <col min="13" max="13" width="53.7109375" style="5" customWidth="1"/>
    <col min="14" max="14" width="40.42578125" style="6" hidden="1" customWidth="1"/>
    <col min="15" max="15" width="39.140625" style="6" hidden="1" customWidth="1"/>
    <col min="16" max="16" width="36" style="6" customWidth="1"/>
    <col min="17" max="35" width="9.140625" style="1"/>
    <col min="36" max="36" width="24.42578125" style="1" hidden="1" customWidth="1"/>
    <col min="37" max="16384" width="9.140625" style="1"/>
  </cols>
  <sheetData>
    <row r="5" spans="1:36" ht="39" customHeight="1" x14ac:dyDescent="0.4"/>
    <row r="6" spans="1:36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36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36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429</v>
      </c>
      <c r="H8" s="251"/>
      <c r="I8" s="251"/>
      <c r="J8" s="251"/>
      <c r="K8" s="251"/>
      <c r="L8" s="251"/>
      <c r="M8" s="251"/>
      <c r="N8" s="251"/>
      <c r="O8" s="251"/>
      <c r="P8" s="252"/>
      <c r="Q8" s="3"/>
      <c r="R8" s="3"/>
      <c r="S8" s="3"/>
    </row>
    <row r="9" spans="1:36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144</v>
      </c>
      <c r="H9" s="251"/>
      <c r="I9" s="251"/>
      <c r="J9" s="251"/>
      <c r="K9" s="251"/>
      <c r="L9" s="251"/>
      <c r="M9" s="251"/>
      <c r="N9" s="251"/>
      <c r="O9" s="251"/>
      <c r="P9" s="252"/>
      <c r="Q9" s="3"/>
      <c r="R9" s="3"/>
      <c r="S9" s="3"/>
    </row>
    <row r="10" spans="1:36" s="4" customFormat="1" ht="131.25" customHeight="1" x14ac:dyDescent="0.25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Q10" s="44"/>
      <c r="R10" s="44"/>
      <c r="S10" s="44"/>
    </row>
    <row r="11" spans="1:36" ht="98.25" customHeight="1" x14ac:dyDescent="0.25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Q11" s="3"/>
      <c r="R11" s="3"/>
      <c r="S11" s="3"/>
    </row>
    <row r="12" spans="1:36" ht="48.75" customHeight="1" x14ac:dyDescent="0.25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Q12" s="3"/>
      <c r="R12" s="3"/>
      <c r="S12" s="3"/>
    </row>
    <row r="13" spans="1:36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Q13" s="3"/>
      <c r="R13" s="3"/>
      <c r="S13" s="3"/>
      <c r="AI13" s="47"/>
      <c r="AJ13" s="47" t="s">
        <v>40</v>
      </c>
    </row>
    <row r="14" spans="1:36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:L15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3"/>
      <c r="R14" s="3"/>
      <c r="S14" s="3"/>
      <c r="AI14" s="47"/>
      <c r="AJ14" s="47"/>
    </row>
    <row r="15" spans="1:36" ht="96.75" customHeight="1" x14ac:dyDescent="0.5">
      <c r="A15" s="276" t="s">
        <v>158</v>
      </c>
      <c r="B15" s="277"/>
      <c r="C15" s="58" t="s">
        <v>291</v>
      </c>
      <c r="D15" s="71" t="s">
        <v>294</v>
      </c>
      <c r="E15" s="8" t="s">
        <v>96</v>
      </c>
      <c r="F15" s="52" t="s">
        <v>299</v>
      </c>
      <c r="G15" s="70">
        <v>272200</v>
      </c>
      <c r="H15" s="151">
        <v>91304.87</v>
      </c>
      <c r="I15" s="88">
        <v>118745.13</v>
      </c>
      <c r="J15" s="70">
        <f>H15+I15</f>
        <v>210050</v>
      </c>
      <c r="K15" s="108">
        <f t="shared" ref="K15" si="1">J15-G15</f>
        <v>-62150</v>
      </c>
      <c r="L15" s="114">
        <f t="shared" si="0"/>
        <v>-22.832476120499631</v>
      </c>
      <c r="M15" s="89" t="s">
        <v>135</v>
      </c>
      <c r="N15" s="28"/>
      <c r="O15" s="29">
        <f>IFERROR(N15/J15*100,)</f>
        <v>0</v>
      </c>
      <c r="P15" s="30" t="s">
        <v>290</v>
      </c>
      <c r="Q15" s="3"/>
      <c r="R15" s="3"/>
      <c r="S15" s="3"/>
      <c r="AI15" s="47"/>
      <c r="AJ15" s="47" t="s">
        <v>57</v>
      </c>
    </row>
    <row r="16" spans="1:36" ht="200.25" customHeight="1" x14ac:dyDescent="0.5">
      <c r="A16" s="305" t="s">
        <v>158</v>
      </c>
      <c r="B16" s="306"/>
      <c r="C16" s="162" t="s">
        <v>305</v>
      </c>
      <c r="D16" s="173" t="s">
        <v>295</v>
      </c>
      <c r="E16" s="172" t="s">
        <v>96</v>
      </c>
      <c r="F16" s="172" t="s">
        <v>300</v>
      </c>
      <c r="G16" s="164">
        <v>73000</v>
      </c>
      <c r="H16" s="170">
        <v>12128.47</v>
      </c>
      <c r="I16" s="171">
        <v>9662.73</v>
      </c>
      <c r="J16" s="160">
        <f>H16+I16</f>
        <v>21791.199999999997</v>
      </c>
      <c r="K16" s="159">
        <f t="shared" ref="K16" si="2">J16-G16</f>
        <v>-51208.800000000003</v>
      </c>
      <c r="L16" s="158">
        <f t="shared" ref="L16" si="3">IFERROR(K16/G16*100,0)</f>
        <v>-70.149041095890425</v>
      </c>
      <c r="M16" s="89" t="s">
        <v>40</v>
      </c>
      <c r="N16" s="167"/>
      <c r="O16" s="168">
        <f>IFERROR(#REF!/J16*100,)</f>
        <v>0</v>
      </c>
      <c r="P16" s="169" t="s">
        <v>290</v>
      </c>
      <c r="Q16" s="3"/>
      <c r="R16" s="3"/>
      <c r="S16" s="3"/>
      <c r="AI16" s="47"/>
      <c r="AJ16" s="47"/>
    </row>
    <row r="17" spans="1:19" ht="144.75" customHeight="1" x14ac:dyDescent="0.25">
      <c r="A17" s="274" t="s">
        <v>172</v>
      </c>
      <c r="B17" s="275"/>
      <c r="C17" s="58" t="s">
        <v>306</v>
      </c>
      <c r="D17" s="52" t="s">
        <v>296</v>
      </c>
      <c r="E17" s="8" t="s">
        <v>96</v>
      </c>
      <c r="F17" s="52" t="s">
        <v>301</v>
      </c>
      <c r="G17" s="70">
        <v>60000</v>
      </c>
      <c r="H17" s="87">
        <v>6006.61</v>
      </c>
      <c r="I17" s="70">
        <v>5993.39</v>
      </c>
      <c r="J17" s="70">
        <f t="shared" ref="J17:J18" si="4">H17+I17</f>
        <v>12000</v>
      </c>
      <c r="K17" s="108">
        <f t="shared" ref="K17:K19" si="5">J17-G17</f>
        <v>-48000</v>
      </c>
      <c r="L17" s="114">
        <f t="shared" ref="L17:L19" si="6">IFERROR(K17/G17*100,0)</f>
        <v>-80</v>
      </c>
      <c r="M17" s="89" t="s">
        <v>135</v>
      </c>
      <c r="N17" s="28"/>
      <c r="O17" s="29">
        <f t="shared" ref="O17:O23" si="7">IFERROR(N17/J17*100,)</f>
        <v>0</v>
      </c>
      <c r="P17" s="30" t="s">
        <v>290</v>
      </c>
      <c r="Q17" s="3"/>
      <c r="R17" s="3"/>
      <c r="S17" s="3"/>
    </row>
    <row r="18" spans="1:19" ht="144.75" customHeight="1" x14ac:dyDescent="0.25">
      <c r="A18" s="274" t="s">
        <v>172</v>
      </c>
      <c r="B18" s="275"/>
      <c r="C18" s="58" t="s">
        <v>307</v>
      </c>
      <c r="D18" s="52" t="s">
        <v>297</v>
      </c>
      <c r="E18" s="8" t="s">
        <v>96</v>
      </c>
      <c r="F18" s="72" t="s">
        <v>302</v>
      </c>
      <c r="G18" s="70">
        <v>0</v>
      </c>
      <c r="H18" s="87">
        <v>0</v>
      </c>
      <c r="I18" s="70">
        <v>0</v>
      </c>
      <c r="J18" s="70">
        <f t="shared" si="4"/>
        <v>0</v>
      </c>
      <c r="K18" s="108">
        <f t="shared" si="5"/>
        <v>0</v>
      </c>
      <c r="L18" s="114">
        <f t="shared" si="6"/>
        <v>0</v>
      </c>
      <c r="M18" s="89" t="s">
        <v>135</v>
      </c>
      <c r="N18" s="28"/>
      <c r="O18" s="29">
        <f t="shared" si="7"/>
        <v>0</v>
      </c>
      <c r="P18" s="30" t="s">
        <v>290</v>
      </c>
      <c r="Q18" s="3"/>
      <c r="R18" s="3"/>
      <c r="S18" s="3"/>
    </row>
    <row r="19" spans="1:19" ht="203.25" customHeight="1" x14ac:dyDescent="0.25">
      <c r="A19" s="274" t="s">
        <v>172</v>
      </c>
      <c r="B19" s="275"/>
      <c r="C19" s="58" t="s">
        <v>292</v>
      </c>
      <c r="D19" s="52" t="s">
        <v>298</v>
      </c>
      <c r="E19" s="8" t="s">
        <v>96</v>
      </c>
      <c r="F19" s="52" t="s">
        <v>303</v>
      </c>
      <c r="G19" s="70">
        <v>2000</v>
      </c>
      <c r="H19" s="87">
        <v>0</v>
      </c>
      <c r="I19" s="70">
        <v>0</v>
      </c>
      <c r="J19" s="70">
        <f>H19+I19</f>
        <v>0</v>
      </c>
      <c r="K19" s="108">
        <f t="shared" si="5"/>
        <v>-2000</v>
      </c>
      <c r="L19" s="114">
        <f t="shared" si="6"/>
        <v>-100</v>
      </c>
      <c r="M19" s="89" t="s">
        <v>135</v>
      </c>
      <c r="N19" s="28"/>
      <c r="O19" s="29">
        <f>IFERROR(N19/J19*100,)</f>
        <v>0</v>
      </c>
      <c r="P19" s="30" t="s">
        <v>290</v>
      </c>
      <c r="Q19" s="3"/>
      <c r="R19" s="3"/>
      <c r="S19" s="3"/>
    </row>
    <row r="20" spans="1:19" ht="144.75" customHeight="1" x14ac:dyDescent="0.25">
      <c r="A20" s="274" t="s">
        <v>148</v>
      </c>
      <c r="B20" s="275"/>
      <c r="C20" s="152" t="s">
        <v>293</v>
      </c>
      <c r="D20" s="52" t="s">
        <v>63</v>
      </c>
      <c r="E20" s="8" t="s">
        <v>62</v>
      </c>
      <c r="F20" s="52" t="s">
        <v>304</v>
      </c>
      <c r="G20" s="70">
        <v>30000</v>
      </c>
      <c r="H20" s="87">
        <v>0</v>
      </c>
      <c r="I20" s="70">
        <v>0</v>
      </c>
      <c r="J20" s="70">
        <f t="shared" ref="J20:J22" si="8">H20+I20</f>
        <v>0</v>
      </c>
      <c r="K20" s="108">
        <f t="shared" ref="K20" si="9">J20-G20</f>
        <v>-30000</v>
      </c>
      <c r="L20" s="114">
        <f t="shared" ref="L20" si="10">IFERROR(K20/G20*100,0)</f>
        <v>-100</v>
      </c>
      <c r="M20" s="89" t="s">
        <v>135</v>
      </c>
      <c r="N20" s="28"/>
      <c r="O20" s="29">
        <f t="shared" si="7"/>
        <v>0</v>
      </c>
      <c r="P20" s="30" t="s">
        <v>290</v>
      </c>
    </row>
    <row r="21" spans="1:19" ht="144.75" customHeight="1" x14ac:dyDescent="0.25">
      <c r="A21" s="307" t="s">
        <v>157</v>
      </c>
      <c r="B21" s="308"/>
      <c r="C21" s="58" t="s">
        <v>447</v>
      </c>
      <c r="D21" s="143" t="s">
        <v>448</v>
      </c>
      <c r="E21" s="76" t="s">
        <v>96</v>
      </c>
      <c r="F21" s="143" t="s">
        <v>449</v>
      </c>
      <c r="G21" s="144">
        <v>0</v>
      </c>
      <c r="H21" s="87">
        <v>0</v>
      </c>
      <c r="I21" s="87">
        <v>1480.59</v>
      </c>
      <c r="J21" s="70">
        <f t="shared" si="8"/>
        <v>1480.59</v>
      </c>
      <c r="K21" s="108">
        <f>J21-G22</f>
        <v>1480.59</v>
      </c>
      <c r="L21" s="114">
        <f>IFERROR(K21/G22*100,0)</f>
        <v>0</v>
      </c>
      <c r="M21" s="89" t="s">
        <v>135</v>
      </c>
      <c r="N21" s="28"/>
      <c r="O21" s="29">
        <f t="shared" si="7"/>
        <v>0</v>
      </c>
      <c r="P21" s="30" t="s">
        <v>290</v>
      </c>
    </row>
    <row r="22" spans="1:19" s="2" customFormat="1" ht="115.5" customHeight="1" x14ac:dyDescent="0.25">
      <c r="A22" s="274" t="s">
        <v>157</v>
      </c>
      <c r="B22" s="275"/>
      <c r="C22" s="54" t="s">
        <v>308</v>
      </c>
      <c r="D22" s="8" t="s">
        <v>309</v>
      </c>
      <c r="E22" s="8" t="s">
        <v>97</v>
      </c>
      <c r="F22" s="8" t="s">
        <v>310</v>
      </c>
      <c r="G22" s="70">
        <v>0</v>
      </c>
      <c r="H22" s="87">
        <v>0</v>
      </c>
      <c r="I22" s="70">
        <v>0</v>
      </c>
      <c r="J22" s="70">
        <f t="shared" si="8"/>
        <v>0</v>
      </c>
      <c r="K22" s="108"/>
      <c r="L22" s="114"/>
      <c r="M22" s="89"/>
      <c r="N22" s="28"/>
      <c r="O22" s="29"/>
      <c r="P22" s="30"/>
    </row>
    <row r="23" spans="1:19" ht="28.5" x14ac:dyDescent="0.45">
      <c r="A23" s="278" t="s">
        <v>0</v>
      </c>
      <c r="B23" s="279"/>
      <c r="C23" s="279"/>
      <c r="D23" s="279"/>
      <c r="E23" s="279"/>
      <c r="F23" s="309"/>
      <c r="G23" s="118">
        <f>SUM(G14:G22)</f>
        <v>437200</v>
      </c>
      <c r="H23" s="118">
        <f t="shared" ref="H23:J23" si="11">SUM(H14:H22)</f>
        <v>109439.95</v>
      </c>
      <c r="I23" s="118">
        <f t="shared" si="11"/>
        <v>135881.84</v>
      </c>
      <c r="J23" s="118">
        <f t="shared" si="11"/>
        <v>245321.79</v>
      </c>
      <c r="K23" s="116">
        <f>J23-G23</f>
        <v>-191878.21</v>
      </c>
      <c r="L23" s="115">
        <f>IFERROR(K23/G23*100,0)</f>
        <v>-43.887971180237876</v>
      </c>
      <c r="M23" s="31"/>
      <c r="N23" s="32">
        <f>SUM(N14:N21)</f>
        <v>0</v>
      </c>
      <c r="O23" s="31">
        <f t="shared" si="7"/>
        <v>0</v>
      </c>
      <c r="P23" s="33"/>
    </row>
    <row r="24" spans="1:19" ht="36" customHeight="1" x14ac:dyDescent="0.4">
      <c r="A24" s="113" t="s">
        <v>108</v>
      </c>
      <c r="B24" s="113"/>
      <c r="C24" s="113"/>
      <c r="D24" s="113"/>
      <c r="E24" s="113"/>
      <c r="F24" s="113"/>
      <c r="G24" s="121">
        <f>'Quadro Geral'!J27</f>
        <v>437200</v>
      </c>
      <c r="H24" s="121">
        <f>'Quadro Geral'!K27</f>
        <v>109439.95</v>
      </c>
      <c r="I24" s="121">
        <f>'Quadro Geral'!L27</f>
        <v>135881.84</v>
      </c>
      <c r="J24" s="121">
        <f>'Quadro Geral'!M27</f>
        <v>245321.78999999998</v>
      </c>
      <c r="K24" s="113"/>
      <c r="L24" s="113"/>
      <c r="M24" s="113"/>
      <c r="N24" s="113"/>
      <c r="O24" s="113"/>
      <c r="P24" s="113"/>
    </row>
    <row r="25" spans="1:19" ht="95.25" customHeight="1" x14ac:dyDescent="0.25">
      <c r="A25" s="176" t="s">
        <v>105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</row>
    <row r="26" spans="1:19" ht="86.25" customHeight="1" x14ac:dyDescent="0.4">
      <c r="A26" s="177" t="s">
        <v>450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9"/>
    </row>
    <row r="27" spans="1:19" ht="37.5" customHeight="1" x14ac:dyDescent="0.4">
      <c r="A27" s="297" t="s">
        <v>4</v>
      </c>
      <c r="B27" s="297"/>
      <c r="C27" s="297"/>
      <c r="D27" s="297"/>
      <c r="E27" s="297"/>
      <c r="F27" s="297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9" ht="37.5" customHeight="1" x14ac:dyDescent="0.4">
      <c r="A28" s="12" t="s">
        <v>8</v>
      </c>
      <c r="B28" s="12"/>
      <c r="C28" s="298" t="s">
        <v>12</v>
      </c>
      <c r="D28" s="298"/>
      <c r="E28" s="298"/>
      <c r="F28" s="298"/>
      <c r="N28" s="5"/>
      <c r="O28" s="5"/>
      <c r="P28" s="5"/>
    </row>
    <row r="29" spans="1:19" ht="37.5" customHeight="1" x14ac:dyDescent="0.4">
      <c r="A29" s="12" t="s">
        <v>9</v>
      </c>
      <c r="B29" s="12"/>
      <c r="C29" s="298" t="s">
        <v>5</v>
      </c>
      <c r="D29" s="298"/>
      <c r="E29" s="298"/>
      <c r="F29" s="298"/>
      <c r="N29" s="5"/>
      <c r="O29" s="5"/>
      <c r="P29" s="5"/>
    </row>
    <row r="30" spans="1:19" ht="37.5" customHeight="1" x14ac:dyDescent="0.4">
      <c r="A30" s="12" t="s">
        <v>10</v>
      </c>
      <c r="B30" s="12"/>
      <c r="C30" s="298" t="s">
        <v>6</v>
      </c>
      <c r="D30" s="298"/>
      <c r="E30" s="298"/>
      <c r="F30" s="298"/>
      <c r="N30" s="5"/>
      <c r="O30" s="5"/>
      <c r="P30" s="5"/>
    </row>
    <row r="31" spans="1:19" ht="37.5" customHeight="1" x14ac:dyDescent="0.4">
      <c r="A31" s="12" t="s">
        <v>11</v>
      </c>
      <c r="B31" s="12"/>
      <c r="C31" s="298" t="s">
        <v>7</v>
      </c>
      <c r="D31" s="298"/>
      <c r="E31" s="298"/>
      <c r="F31" s="298"/>
      <c r="N31" s="5"/>
      <c r="O31" s="5"/>
      <c r="P31" s="5"/>
    </row>
    <row r="32" spans="1:19" ht="37.5" customHeight="1" x14ac:dyDescent="0.4"/>
    <row r="33" spans="1:16" ht="27" thickBot="1" x14ac:dyDescent="0.3">
      <c r="A33" s="282" t="s">
        <v>109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4"/>
    </row>
    <row r="34" spans="1:16" ht="15" x14ac:dyDescent="0.25">
      <c r="A34" s="285" t="s">
        <v>142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7"/>
    </row>
    <row r="35" spans="1:16" ht="15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15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15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15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15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15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15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15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15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15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15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15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15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15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15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15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15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15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15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15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15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15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15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15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15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15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15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15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15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15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15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15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15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15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15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15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15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15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15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15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15" x14ac:dyDescent="0.2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</row>
    <row r="76" spans="1:16" ht="15" x14ac:dyDescent="0.25">
      <c r="A76" s="288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90"/>
    </row>
    <row r="77" spans="1:16" ht="15" x14ac:dyDescent="0.25">
      <c r="A77" s="288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90"/>
    </row>
    <row r="78" spans="1:16" ht="15" x14ac:dyDescent="0.25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90"/>
    </row>
    <row r="79" spans="1:16" ht="15" x14ac:dyDescent="0.25">
      <c r="A79" s="288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90"/>
    </row>
    <row r="80" spans="1:16" ht="15" x14ac:dyDescent="0.25">
      <c r="A80" s="28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90"/>
    </row>
    <row r="81" spans="1:16" ht="15" x14ac:dyDescent="0.25">
      <c r="A81" s="288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90"/>
    </row>
    <row r="82" spans="1:16" ht="15.75" thickBot="1" x14ac:dyDescent="0.3">
      <c r="A82" s="291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3"/>
    </row>
  </sheetData>
  <mergeCells count="37">
    <mergeCell ref="N12:N13"/>
    <mergeCell ref="A27:F27"/>
    <mergeCell ref="A16:B16"/>
    <mergeCell ref="A21:B21"/>
    <mergeCell ref="C31:F31"/>
    <mergeCell ref="A15:B15"/>
    <mergeCell ref="A17:B17"/>
    <mergeCell ref="A18:B18"/>
    <mergeCell ref="A19:B19"/>
    <mergeCell ref="A20:B20"/>
    <mergeCell ref="C28:F28"/>
    <mergeCell ref="C29:F29"/>
    <mergeCell ref="C30:F30"/>
    <mergeCell ref="A22:B22"/>
    <mergeCell ref="A23:F23"/>
    <mergeCell ref="A6:P6"/>
    <mergeCell ref="A7:P7"/>
    <mergeCell ref="A8:F8"/>
    <mergeCell ref="G8:P8"/>
    <mergeCell ref="A9:F9"/>
    <mergeCell ref="G9:P9"/>
    <mergeCell ref="A34:P82"/>
    <mergeCell ref="P11:P13"/>
    <mergeCell ref="C12:E12"/>
    <mergeCell ref="F12:F13"/>
    <mergeCell ref="A33:P33"/>
    <mergeCell ref="A11:B13"/>
    <mergeCell ref="C11:F11"/>
    <mergeCell ref="G11:J11"/>
    <mergeCell ref="K11:L11"/>
    <mergeCell ref="M11:M13"/>
    <mergeCell ref="O12:O13"/>
    <mergeCell ref="N11:O11"/>
    <mergeCell ref="G12:G13"/>
    <mergeCell ref="H12:J12"/>
    <mergeCell ref="K12:K13"/>
    <mergeCell ref="L12:L13"/>
  </mergeCells>
  <dataValidations count="3">
    <dataValidation type="list" allowBlank="1" showInputMessage="1" showErrorMessage="1" sqref="AJ13:AJ16">
      <formula1>$AJ$13:$AJ$15</formula1>
    </dataValidation>
    <dataValidation type="list" allowBlank="1" showInputMessage="1" showErrorMessage="1" sqref="M15:M22">
      <formula1>$AJ$13:$AJ$16</formula1>
    </dataValidation>
    <dataValidation type="list" allowBlank="1" showInputMessage="1" showErrorMessage="1" sqref="E22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13" orientation="portrait" horizontalDpi="0" verticalDpi="0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75"/>
  <sheetViews>
    <sheetView view="pageBreakPreview" topLeftCell="G47" zoomScale="60" zoomScaleNormal="40" workbookViewId="0">
      <selection activeCell="Y15" sqref="Y15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59.5703125" style="5" customWidth="1"/>
    <col min="4" max="4" width="58.85546875" style="5" customWidth="1"/>
    <col min="5" max="5" width="49.42578125" style="5" customWidth="1"/>
    <col min="6" max="6" width="69.28515625" style="5" customWidth="1"/>
    <col min="7" max="7" width="46.5703125" style="5" customWidth="1"/>
    <col min="8" max="10" width="45.42578125" style="5" customWidth="1"/>
    <col min="11" max="11" width="31.140625" style="5" customWidth="1"/>
    <col min="12" max="12" width="26" style="5" customWidth="1"/>
    <col min="13" max="13" width="53.7109375" style="5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9.1406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285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178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169.5" customHeight="1" x14ac:dyDescent="0.5">
      <c r="A15" s="276" t="s">
        <v>172</v>
      </c>
      <c r="B15" s="277"/>
      <c r="C15" s="147" t="s">
        <v>287</v>
      </c>
      <c r="D15" s="67" t="s">
        <v>288</v>
      </c>
      <c r="E15" s="76" t="s">
        <v>96</v>
      </c>
      <c r="F15" s="69" t="s">
        <v>286</v>
      </c>
      <c r="G15" s="70">
        <v>40000</v>
      </c>
      <c r="H15" s="70">
        <v>5951.61</v>
      </c>
      <c r="I15" s="70">
        <v>4048.39</v>
      </c>
      <c r="J15" s="70">
        <f>H15+I15</f>
        <v>10000</v>
      </c>
      <c r="K15" s="108">
        <f>J15-G15</f>
        <v>-30000</v>
      </c>
      <c r="L15" s="114">
        <f>IFERROR(K15/G15*100,0)</f>
        <v>-75</v>
      </c>
      <c r="M15" s="136" t="s">
        <v>135</v>
      </c>
      <c r="N15" s="28"/>
      <c r="O15" s="29">
        <f>IFERROR(N15/J15*100,)</f>
        <v>0</v>
      </c>
      <c r="P15" s="30" t="s">
        <v>290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57</v>
      </c>
    </row>
    <row r="16" spans="1:53" s="2" customFormat="1" ht="72" customHeight="1" x14ac:dyDescent="0.45">
      <c r="A16" s="301" t="s">
        <v>0</v>
      </c>
      <c r="B16" s="302"/>
      <c r="C16" s="302"/>
      <c r="D16" s="302"/>
      <c r="E16" s="302"/>
      <c r="F16" s="302"/>
      <c r="G16" s="118">
        <f>SUM(G14:G15)</f>
        <v>40000</v>
      </c>
      <c r="H16" s="118">
        <f>SUM(H14:H15)</f>
        <v>5951.61</v>
      </c>
      <c r="I16" s="118">
        <f>SUM(I14:I15)</f>
        <v>4048.39</v>
      </c>
      <c r="J16" s="118">
        <f>SUM(J14:J15)</f>
        <v>10000</v>
      </c>
      <c r="K16" s="116">
        <f>J16-G16</f>
        <v>-30000</v>
      </c>
      <c r="L16" s="115">
        <f t="shared" ref="L16" si="1">IFERROR(K16/G16*100,0)</f>
        <v>-75</v>
      </c>
      <c r="M16" s="31"/>
      <c r="N16" s="32">
        <f>SUM(N14:N15)</f>
        <v>0</v>
      </c>
      <c r="O16" s="31">
        <f t="shared" ref="O16" si="2">IFERROR(N16/J16*100,)</f>
        <v>0</v>
      </c>
      <c r="P16" s="33"/>
      <c r="Q16" s="2" t="s">
        <v>440</v>
      </c>
    </row>
    <row r="17" spans="1:20" x14ac:dyDescent="0.4">
      <c r="A17" s="113" t="s">
        <v>108</v>
      </c>
      <c r="B17" s="113"/>
      <c r="C17" s="113"/>
      <c r="D17" s="113"/>
      <c r="E17" s="113"/>
      <c r="F17" s="113"/>
      <c r="G17" s="121">
        <f>'Quadro Geral'!J28</f>
        <v>40000</v>
      </c>
      <c r="H17" s="121">
        <f>'Quadro Geral'!K28</f>
        <v>5951.61</v>
      </c>
      <c r="I17" s="121">
        <f>'Quadro Geral'!L28</f>
        <v>4048.39</v>
      </c>
      <c r="J17" s="121">
        <f>'Quadro Geral'!M28</f>
        <v>10000</v>
      </c>
      <c r="K17" s="113"/>
      <c r="L17" s="113"/>
      <c r="M17" s="113"/>
      <c r="N17" s="113"/>
      <c r="O17" s="113"/>
      <c r="P17" s="113"/>
    </row>
    <row r="18" spans="1:20" ht="36" customHeight="1" x14ac:dyDescent="0.25">
      <c r="A18" s="269" t="s">
        <v>105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1"/>
    </row>
    <row r="19" spans="1:20" ht="95.25" customHeight="1" x14ac:dyDescent="0.4">
      <c r="A19" s="294" t="s">
        <v>289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6"/>
    </row>
    <row r="20" spans="1:20" ht="15" hidden="1" customHeight="1" x14ac:dyDescent="0.4">
      <c r="A20" s="297" t="s">
        <v>4</v>
      </c>
      <c r="B20" s="297"/>
      <c r="C20" s="297"/>
      <c r="D20" s="297"/>
      <c r="E20" s="297"/>
      <c r="F20" s="297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20" ht="15" hidden="1" customHeight="1" x14ac:dyDescent="0.4">
      <c r="A21" s="12" t="s">
        <v>8</v>
      </c>
      <c r="B21" s="12"/>
      <c r="C21" s="298" t="s">
        <v>12</v>
      </c>
      <c r="D21" s="298"/>
      <c r="E21" s="298"/>
      <c r="F21" s="298"/>
      <c r="N21" s="5"/>
      <c r="O21" s="5"/>
      <c r="P21" s="5"/>
    </row>
    <row r="22" spans="1:20" ht="15" hidden="1" customHeight="1" x14ac:dyDescent="0.4">
      <c r="A22" s="12" t="s">
        <v>9</v>
      </c>
      <c r="B22" s="12"/>
      <c r="C22" s="298" t="s">
        <v>5</v>
      </c>
      <c r="D22" s="298"/>
      <c r="E22" s="298"/>
      <c r="F22" s="298"/>
      <c r="N22" s="5"/>
      <c r="O22" s="5"/>
      <c r="P22" s="5"/>
    </row>
    <row r="23" spans="1:20" ht="15" hidden="1" customHeight="1" x14ac:dyDescent="0.4">
      <c r="A23" s="12" t="s">
        <v>10</v>
      </c>
      <c r="B23" s="12"/>
      <c r="C23" s="298" t="s">
        <v>6</v>
      </c>
      <c r="D23" s="298"/>
      <c r="E23" s="298"/>
      <c r="F23" s="298"/>
      <c r="N23" s="5"/>
      <c r="O23" s="5"/>
      <c r="P23" s="5"/>
    </row>
    <row r="24" spans="1:20" ht="15" hidden="1" customHeight="1" x14ac:dyDescent="0.4">
      <c r="A24" s="12" t="s">
        <v>11</v>
      </c>
      <c r="B24" s="12"/>
      <c r="C24" s="298" t="s">
        <v>7</v>
      </c>
      <c r="D24" s="298"/>
      <c r="E24" s="298"/>
      <c r="F24" s="298"/>
      <c r="N24" s="5"/>
      <c r="O24" s="5"/>
      <c r="P24" s="5"/>
    </row>
    <row r="25" spans="1:20" ht="35.25" customHeight="1" x14ac:dyDescent="0.4"/>
    <row r="26" spans="1:20" x14ac:dyDescent="0.25">
      <c r="A26" s="282" t="s">
        <v>109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4"/>
      <c r="Q26" s="39"/>
      <c r="R26" s="39"/>
      <c r="S26" s="39"/>
      <c r="T26" s="4"/>
    </row>
    <row r="27" spans="1:20" ht="15" hidden="1" x14ac:dyDescent="0.25">
      <c r="A27" s="285" t="s">
        <v>142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</row>
    <row r="28" spans="1:20" ht="15" hidden="1" x14ac:dyDescent="0.25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90"/>
    </row>
    <row r="29" spans="1:20" ht="15" hidden="1" x14ac:dyDescent="0.2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90"/>
    </row>
    <row r="30" spans="1:20" ht="15" hidden="1" x14ac:dyDescent="0.2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90"/>
    </row>
    <row r="31" spans="1:20" ht="15" hidden="1" x14ac:dyDescent="0.2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90"/>
    </row>
    <row r="32" spans="1:20" ht="15" hidden="1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26.25" hidden="1" customHeight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26.25" hidden="1" customHeight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26.25" hidden="1" customHeight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26.25" hidden="1" customHeight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26.25" hidden="1" customHeigh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1.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hidden="1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hidden="1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hidden="1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hidden="1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374.25" customHeight="1" thickBot="1" x14ac:dyDescent="0.3">
      <c r="A75" s="291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</row>
  </sheetData>
  <mergeCells count="33">
    <mergeCell ref="A26:P26"/>
    <mergeCell ref="A27:P75"/>
    <mergeCell ref="A19:P19"/>
    <mergeCell ref="A20:F20"/>
    <mergeCell ref="C21:F21"/>
    <mergeCell ref="C22:F22"/>
    <mergeCell ref="C23:F23"/>
    <mergeCell ref="C24:F24"/>
    <mergeCell ref="A18:P18"/>
    <mergeCell ref="Q14:W14"/>
    <mergeCell ref="A15:B15"/>
    <mergeCell ref="A16:F16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1">
    <dataValidation type="list" allowBlank="1" showInputMessage="1" showErrorMessage="1" sqref="BA13:BA15">
      <formula1>$BA$13:$BA$15</formula1>
    </dataValidation>
  </dataValidations>
  <pageMargins left="0.511811024" right="0.511811024" top="0.78740157499999996" bottom="0.78740157499999996" header="0.31496062000000002" footer="0.31496062000000002"/>
  <pageSetup paperSize="9" scale="15" orientation="portrait" horizontalDpi="0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79"/>
  <sheetViews>
    <sheetView showGridLines="0" view="pageBreakPreview" topLeftCell="A12" zoomScale="20" zoomScaleNormal="40" zoomScaleSheetLayoutView="20" workbookViewId="0">
      <selection activeCell="AH51" sqref="AH51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68" style="5" customWidth="1"/>
    <col min="4" max="4" width="86.42578125" style="5" customWidth="1"/>
    <col min="5" max="5" width="45.140625" style="5" customWidth="1"/>
    <col min="6" max="6" width="85.140625" style="5" customWidth="1"/>
    <col min="7" max="7" width="36.85546875" style="5" bestFit="1" customWidth="1"/>
    <col min="8" max="8" width="28" style="5" bestFit="1" customWidth="1"/>
    <col min="9" max="9" width="27.5703125" style="5" bestFit="1" customWidth="1"/>
    <col min="10" max="10" width="29.42578125" style="5" customWidth="1"/>
    <col min="11" max="11" width="24.140625" style="5" bestFit="1" customWidth="1"/>
    <col min="12" max="12" width="26" style="5" customWidth="1"/>
    <col min="13" max="13" width="53.7109375" style="5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14.140625" style="1" bestFit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111" t="s">
        <v>143</v>
      </c>
      <c r="H8" s="111"/>
      <c r="I8" s="111"/>
      <c r="J8" s="111"/>
      <c r="K8" s="111"/>
      <c r="L8" s="111"/>
      <c r="M8" s="111"/>
      <c r="N8" s="111"/>
      <c r="O8" s="111"/>
      <c r="P8" s="11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144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403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34" t="s">
        <v>103</v>
      </c>
      <c r="D13" s="35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34" t="s">
        <v>404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166.5" customHeight="1" x14ac:dyDescent="0.5">
      <c r="A15" s="276" t="s">
        <v>148</v>
      </c>
      <c r="B15" s="277"/>
      <c r="C15" s="54" t="s">
        <v>145</v>
      </c>
      <c r="D15" s="8" t="s">
        <v>146</v>
      </c>
      <c r="E15" s="76" t="s">
        <v>87</v>
      </c>
      <c r="F15" s="58" t="s">
        <v>147</v>
      </c>
      <c r="G15" s="70">
        <v>8000</v>
      </c>
      <c r="H15" s="70">
        <v>0</v>
      </c>
      <c r="I15" s="70">
        <v>0</v>
      </c>
      <c r="J15" s="70">
        <f>H15+I15</f>
        <v>0</v>
      </c>
      <c r="K15" s="108">
        <f>J15-G15</f>
        <v>-8000</v>
      </c>
      <c r="L15" s="114">
        <f>IFERROR(K15/G15*100,0)</f>
        <v>-100</v>
      </c>
      <c r="M15" s="89" t="s">
        <v>135</v>
      </c>
      <c r="N15" s="28"/>
      <c r="O15" s="29">
        <f>IFERROR(N15/J15*100,)</f>
        <v>0</v>
      </c>
      <c r="P15" s="30" t="s">
        <v>159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57</v>
      </c>
    </row>
    <row r="16" spans="1:53" ht="166.5" customHeight="1" x14ac:dyDescent="0.5">
      <c r="A16" s="274" t="s">
        <v>148</v>
      </c>
      <c r="B16" s="275"/>
      <c r="C16" s="54" t="s">
        <v>149</v>
      </c>
      <c r="D16" s="8" t="s">
        <v>150</v>
      </c>
      <c r="E16" s="8" t="s">
        <v>96</v>
      </c>
      <c r="F16" s="8" t="s">
        <v>151</v>
      </c>
      <c r="G16" s="70">
        <v>0</v>
      </c>
      <c r="H16" s="70">
        <v>0</v>
      </c>
      <c r="I16" s="70">
        <v>0</v>
      </c>
      <c r="J16" s="70">
        <f t="shared" ref="J16:J18" si="1">H16+I16</f>
        <v>0</v>
      </c>
      <c r="K16" s="108">
        <f t="shared" ref="K16:K18" si="2">J16-G16</f>
        <v>0</v>
      </c>
      <c r="L16" s="114">
        <f t="shared" ref="L16:L20" si="3">IFERROR(K16/G16*100,0)</f>
        <v>0</v>
      </c>
      <c r="M16" s="89" t="s">
        <v>135</v>
      </c>
      <c r="N16" s="28"/>
      <c r="O16" s="29">
        <f t="shared" ref="O16:O20" si="4">IFERROR(N16/J16*100,)</f>
        <v>0</v>
      </c>
      <c r="P16" s="30" t="s">
        <v>159</v>
      </c>
      <c r="Z16" s="3"/>
      <c r="AA16" s="18"/>
      <c r="AB16" s="16"/>
      <c r="AC16" s="16"/>
      <c r="AD16" s="16"/>
      <c r="AE16" s="16"/>
      <c r="AF16" s="16"/>
      <c r="AG16" s="3"/>
      <c r="AH16" s="3"/>
      <c r="AI16" s="3"/>
      <c r="AJ16" s="3"/>
      <c r="AZ16" s="47"/>
      <c r="BA16" s="47" t="s">
        <v>135</v>
      </c>
    </row>
    <row r="17" spans="1:36" ht="166.5" customHeight="1" x14ac:dyDescent="0.4">
      <c r="A17" s="274" t="s">
        <v>148</v>
      </c>
      <c r="B17" s="275"/>
      <c r="C17" s="54" t="s">
        <v>154</v>
      </c>
      <c r="D17" s="8" t="s">
        <v>155</v>
      </c>
      <c r="E17" s="8" t="s">
        <v>87</v>
      </c>
      <c r="F17" s="8" t="s">
        <v>156</v>
      </c>
      <c r="G17" s="70">
        <v>4000</v>
      </c>
      <c r="H17" s="70">
        <v>0</v>
      </c>
      <c r="I17" s="70">
        <v>0</v>
      </c>
      <c r="J17" s="70">
        <f t="shared" si="1"/>
        <v>0</v>
      </c>
      <c r="K17" s="108">
        <f t="shared" si="2"/>
        <v>-4000</v>
      </c>
      <c r="L17" s="114">
        <f t="shared" si="3"/>
        <v>-100</v>
      </c>
      <c r="M17" s="89" t="s">
        <v>135</v>
      </c>
      <c r="N17" s="28"/>
      <c r="O17" s="29">
        <f t="shared" si="4"/>
        <v>0</v>
      </c>
      <c r="P17" s="30" t="s">
        <v>159</v>
      </c>
      <c r="Z17" s="3"/>
      <c r="AA17" s="18"/>
      <c r="AB17" s="16"/>
      <c r="AC17" s="16"/>
      <c r="AD17" s="16"/>
      <c r="AE17" s="16"/>
      <c r="AF17" s="16"/>
      <c r="AG17" s="3"/>
      <c r="AH17" s="3"/>
      <c r="AI17" s="3"/>
      <c r="AJ17" s="3"/>
    </row>
    <row r="18" spans="1:36" ht="166.5" customHeight="1" x14ac:dyDescent="0.25">
      <c r="A18" s="274" t="s">
        <v>158</v>
      </c>
      <c r="B18" s="275"/>
      <c r="C18" s="54" t="s">
        <v>353</v>
      </c>
      <c r="D18" s="8" t="s">
        <v>354</v>
      </c>
      <c r="E18" s="8" t="s">
        <v>87</v>
      </c>
      <c r="F18" s="8" t="s">
        <v>160</v>
      </c>
      <c r="G18" s="70">
        <v>0</v>
      </c>
      <c r="H18" s="70">
        <v>0</v>
      </c>
      <c r="I18" s="70">
        <v>1000</v>
      </c>
      <c r="J18" s="70">
        <f t="shared" si="1"/>
        <v>1000</v>
      </c>
      <c r="K18" s="108">
        <f t="shared" si="2"/>
        <v>1000</v>
      </c>
      <c r="L18" s="114">
        <f t="shared" si="3"/>
        <v>0</v>
      </c>
      <c r="M18" s="89" t="s">
        <v>135</v>
      </c>
      <c r="N18" s="28"/>
      <c r="O18" s="29">
        <f t="shared" si="4"/>
        <v>0</v>
      </c>
      <c r="P18" s="30" t="s">
        <v>159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66.5" customHeight="1" x14ac:dyDescent="0.4">
      <c r="A19" s="274" t="s">
        <v>172</v>
      </c>
      <c r="B19" s="275"/>
      <c r="C19" s="152" t="s">
        <v>394</v>
      </c>
      <c r="D19" s="52" t="s">
        <v>152</v>
      </c>
      <c r="E19" s="8" t="s">
        <v>96</v>
      </c>
      <c r="F19" s="8" t="s">
        <v>153</v>
      </c>
      <c r="G19" s="70">
        <v>0</v>
      </c>
      <c r="H19" s="70">
        <v>0</v>
      </c>
      <c r="I19" s="70">
        <v>0</v>
      </c>
      <c r="J19" s="70">
        <f>H19+I19</f>
        <v>0</v>
      </c>
      <c r="K19" s="108">
        <f>J19-G19</f>
        <v>0</v>
      </c>
      <c r="L19" s="114">
        <f t="shared" si="3"/>
        <v>0</v>
      </c>
      <c r="M19" s="89" t="s">
        <v>135</v>
      </c>
      <c r="N19" s="28"/>
      <c r="O19" s="29">
        <f>IFERROR(N19/J19*100,)</f>
        <v>0</v>
      </c>
      <c r="P19" s="30" t="s">
        <v>159</v>
      </c>
      <c r="Z19" s="3"/>
      <c r="AA19" s="18"/>
      <c r="AB19" s="16"/>
      <c r="AC19" s="16"/>
      <c r="AD19" s="16"/>
      <c r="AE19" s="16"/>
      <c r="AF19" s="16"/>
      <c r="AG19" s="3"/>
      <c r="AH19" s="3"/>
      <c r="AI19" s="3"/>
      <c r="AJ19" s="3"/>
    </row>
    <row r="20" spans="1:36" s="2" customFormat="1" ht="72" customHeight="1" x14ac:dyDescent="0.45">
      <c r="A20" s="278" t="s">
        <v>0</v>
      </c>
      <c r="B20" s="279"/>
      <c r="C20" s="279"/>
      <c r="D20" s="279"/>
      <c r="E20" s="279"/>
      <c r="F20" s="279"/>
      <c r="G20" s="116">
        <f>SUM(G14:G19)</f>
        <v>12000</v>
      </c>
      <c r="H20" s="116">
        <f>SUM(H14:H19)</f>
        <v>0</v>
      </c>
      <c r="I20" s="116">
        <f>SUM(I14:I19)</f>
        <v>1000</v>
      </c>
      <c r="J20" s="116">
        <f>SUM(J14:J19)</f>
        <v>1000</v>
      </c>
      <c r="K20" s="116">
        <f>J20-G20</f>
        <v>-11000</v>
      </c>
      <c r="L20" s="115">
        <f t="shared" si="3"/>
        <v>-91.666666666666657</v>
      </c>
      <c r="M20" s="31"/>
      <c r="N20" s="32">
        <f>SUM(N14:N19)</f>
        <v>0</v>
      </c>
      <c r="O20" s="31">
        <f t="shared" si="4"/>
        <v>0</v>
      </c>
      <c r="P20" s="33"/>
      <c r="Q20" s="2" t="s">
        <v>440</v>
      </c>
    </row>
    <row r="21" spans="1:36" x14ac:dyDescent="0.4">
      <c r="A21" s="113" t="s">
        <v>108</v>
      </c>
      <c r="B21" s="113"/>
      <c r="C21" s="113"/>
      <c r="D21" s="113"/>
      <c r="E21" s="113"/>
      <c r="F21" s="113"/>
      <c r="G21" s="117">
        <f>'Quadro Geral'!J30</f>
        <v>12000</v>
      </c>
      <c r="H21" s="117">
        <f>'Quadro Geral'!K30</f>
        <v>0</v>
      </c>
      <c r="I21" s="117">
        <f>'Quadro Geral'!L30</f>
        <v>1000</v>
      </c>
      <c r="J21" s="117">
        <f>'Quadro Geral'!M30</f>
        <v>1000</v>
      </c>
      <c r="K21" s="117"/>
      <c r="L21" s="113"/>
      <c r="M21" s="113"/>
      <c r="N21" s="113"/>
      <c r="O21" s="113"/>
      <c r="P21" s="113"/>
    </row>
    <row r="22" spans="1:36" ht="36" customHeight="1" x14ac:dyDescent="0.25">
      <c r="A22" s="269" t="s">
        <v>105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1"/>
    </row>
    <row r="23" spans="1:36" ht="95.25" customHeight="1" x14ac:dyDescent="0.4">
      <c r="A23" s="294" t="s">
        <v>355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6"/>
    </row>
    <row r="24" spans="1:36" ht="15" hidden="1" customHeight="1" x14ac:dyDescent="0.4">
      <c r="A24" s="297" t="s">
        <v>4</v>
      </c>
      <c r="B24" s="297"/>
      <c r="C24" s="297"/>
      <c r="D24" s="297"/>
      <c r="E24" s="297"/>
      <c r="F24" s="297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36" ht="15" hidden="1" customHeight="1" x14ac:dyDescent="0.4">
      <c r="A25" s="12" t="s">
        <v>8</v>
      </c>
      <c r="B25" s="12"/>
      <c r="C25" s="298" t="s">
        <v>12</v>
      </c>
      <c r="D25" s="298"/>
      <c r="E25" s="298"/>
      <c r="F25" s="298"/>
      <c r="N25" s="5"/>
      <c r="O25" s="5"/>
      <c r="P25" s="5"/>
    </row>
    <row r="26" spans="1:36" ht="15" hidden="1" customHeight="1" x14ac:dyDescent="0.4">
      <c r="A26" s="12" t="s">
        <v>9</v>
      </c>
      <c r="B26" s="12"/>
      <c r="C26" s="298" t="s">
        <v>5</v>
      </c>
      <c r="D26" s="298"/>
      <c r="E26" s="298"/>
      <c r="F26" s="298"/>
      <c r="N26" s="5"/>
      <c r="O26" s="5"/>
      <c r="P26" s="5"/>
    </row>
    <row r="27" spans="1:36" ht="15" hidden="1" customHeight="1" x14ac:dyDescent="0.4">
      <c r="A27" s="12" t="s">
        <v>10</v>
      </c>
      <c r="B27" s="12"/>
      <c r="C27" s="298" t="s">
        <v>6</v>
      </c>
      <c r="D27" s="298"/>
      <c r="E27" s="298"/>
      <c r="F27" s="298"/>
      <c r="N27" s="5"/>
      <c r="O27" s="5"/>
      <c r="P27" s="5"/>
    </row>
    <row r="28" spans="1:36" ht="15" hidden="1" customHeight="1" x14ac:dyDescent="0.4">
      <c r="A28" s="12" t="s">
        <v>11</v>
      </c>
      <c r="B28" s="12"/>
      <c r="C28" s="298" t="s">
        <v>7</v>
      </c>
      <c r="D28" s="298"/>
      <c r="E28" s="298"/>
      <c r="F28" s="298"/>
      <c r="N28" s="5"/>
      <c r="O28" s="5"/>
      <c r="P28" s="5"/>
    </row>
    <row r="29" spans="1:36" ht="35.25" customHeight="1" x14ac:dyDescent="0.4"/>
    <row r="30" spans="1:36" x14ac:dyDescent="0.25">
      <c r="A30" s="282" t="s">
        <v>109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4"/>
      <c r="Q30" s="39"/>
      <c r="R30" s="39"/>
      <c r="S30" s="39"/>
      <c r="T30" s="4"/>
    </row>
    <row r="31" spans="1:36" ht="15" hidden="1" x14ac:dyDescent="0.25">
      <c r="A31" s="285" t="s">
        <v>142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7"/>
    </row>
    <row r="32" spans="1:36" ht="15" hidden="1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15" hidden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15" hidden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15" hidden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15" hidden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26.25" hidden="1" customHeigh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hidden="1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hidden="1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hidden="1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hidden="1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26.2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1.5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26.25" hidden="1" customHeight="1" x14ac:dyDescent="0.2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</row>
    <row r="76" spans="1:16" ht="26.25" hidden="1" customHeight="1" x14ac:dyDescent="0.25">
      <c r="A76" s="288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90"/>
    </row>
    <row r="77" spans="1:16" ht="26.25" hidden="1" customHeight="1" x14ac:dyDescent="0.25">
      <c r="A77" s="288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90"/>
    </row>
    <row r="78" spans="1:16" ht="26.25" hidden="1" customHeight="1" x14ac:dyDescent="0.25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90"/>
    </row>
    <row r="79" spans="1:16" ht="374.25" customHeight="1" thickBot="1" x14ac:dyDescent="0.3">
      <c r="A79" s="291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3"/>
    </row>
  </sheetData>
  <sheetProtection formatCells="0" formatRows="0" insertRows="0" deleteRows="0"/>
  <mergeCells count="36">
    <mergeCell ref="A6:P6"/>
    <mergeCell ref="A7:P7"/>
    <mergeCell ref="A8:F8"/>
    <mergeCell ref="C11:F11"/>
    <mergeCell ref="G11:J11"/>
    <mergeCell ref="K11:L11"/>
    <mergeCell ref="A9:F9"/>
    <mergeCell ref="Q14:W14"/>
    <mergeCell ref="A20:F20"/>
    <mergeCell ref="A19:B19"/>
    <mergeCell ref="A17:B17"/>
    <mergeCell ref="A18:B18"/>
    <mergeCell ref="A15:B15"/>
    <mergeCell ref="A22:P22"/>
    <mergeCell ref="G9:P9"/>
    <mergeCell ref="A11:B13"/>
    <mergeCell ref="A16:B16"/>
    <mergeCell ref="N12:N13"/>
    <mergeCell ref="O12:O13"/>
    <mergeCell ref="M11:M13"/>
    <mergeCell ref="N11:O11"/>
    <mergeCell ref="P11:P13"/>
    <mergeCell ref="C12:E12"/>
    <mergeCell ref="F12:F13"/>
    <mergeCell ref="G12:G13"/>
    <mergeCell ref="H12:J12"/>
    <mergeCell ref="K12:K13"/>
    <mergeCell ref="L12:L13"/>
    <mergeCell ref="A30:P30"/>
    <mergeCell ref="A31:P79"/>
    <mergeCell ref="A23:P23"/>
    <mergeCell ref="A24:F24"/>
    <mergeCell ref="C25:F25"/>
    <mergeCell ref="C26:F26"/>
    <mergeCell ref="C27:F27"/>
    <mergeCell ref="C28:F28"/>
  </mergeCells>
  <dataValidations count="3">
    <dataValidation type="list" allowBlank="1" showInputMessage="1" showErrorMessage="1" sqref="BA13:BA15">
      <formula1>$BA$13:$BA$15</formula1>
    </dataValidation>
    <dataValidation type="list" allowBlank="1" showInputMessage="1" showErrorMessage="1" sqref="M15:M19">
      <formula1>$BA$13:$BA$16</formula1>
    </dataValidation>
    <dataValidation type="list" allowBlank="1" showInputMessage="1" showErrorMessage="1" sqref="E16:E19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17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[3]Resumo!#REF!</xm:f>
          </x14:formula1>
          <xm:sqref>E15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76"/>
  <sheetViews>
    <sheetView view="pageBreakPreview" topLeftCell="A13" zoomScale="30" zoomScaleNormal="40" zoomScaleSheetLayoutView="30" workbookViewId="0">
      <selection activeCell="Q17" sqref="Q17"/>
    </sheetView>
  </sheetViews>
  <sheetFormatPr defaultColWidth="9.140625" defaultRowHeight="26.25" x14ac:dyDescent="0.4"/>
  <cols>
    <col min="1" max="1" width="13" style="5" customWidth="1"/>
    <col min="2" max="2" width="5.42578125" style="5" customWidth="1"/>
    <col min="3" max="3" width="99" style="5" customWidth="1"/>
    <col min="4" max="4" width="95" style="5" customWidth="1"/>
    <col min="5" max="5" width="49.42578125" style="5" customWidth="1"/>
    <col min="6" max="6" width="84" style="5" customWidth="1"/>
    <col min="7" max="7" width="46.5703125" style="5" customWidth="1"/>
    <col min="8" max="10" width="45.42578125" style="5" customWidth="1"/>
    <col min="11" max="11" width="31.140625" style="5" customWidth="1"/>
    <col min="12" max="12" width="26" style="5" customWidth="1"/>
    <col min="13" max="13" width="53.7109375" style="5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9.1406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204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144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171.75" customHeight="1" x14ac:dyDescent="0.5">
      <c r="A15" s="310" t="s">
        <v>172</v>
      </c>
      <c r="B15" s="311"/>
      <c r="C15" s="142" t="s">
        <v>199</v>
      </c>
      <c r="D15" s="58" t="s">
        <v>200</v>
      </c>
      <c r="E15" s="54" t="s">
        <v>96</v>
      </c>
      <c r="F15" s="59" t="s">
        <v>202</v>
      </c>
      <c r="G15" s="70">
        <v>12000</v>
      </c>
      <c r="H15" s="70">
        <v>0</v>
      </c>
      <c r="I15" s="70">
        <v>1000</v>
      </c>
      <c r="J15" s="70">
        <f>H15+I15</f>
        <v>1000</v>
      </c>
      <c r="K15" s="108">
        <f>J15-G15</f>
        <v>-11000</v>
      </c>
      <c r="L15" s="114">
        <f>IFERROR(K15/G15*100,0)</f>
        <v>-91.666666666666657</v>
      </c>
      <c r="M15" s="136" t="s">
        <v>135</v>
      </c>
      <c r="N15" s="28"/>
      <c r="O15" s="29">
        <f>IFERROR(N15/J15*100,)</f>
        <v>0</v>
      </c>
      <c r="P15" s="30" t="s">
        <v>356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57</v>
      </c>
    </row>
    <row r="16" spans="1:53" ht="129" customHeight="1" x14ac:dyDescent="0.5">
      <c r="A16" s="307" t="s">
        <v>158</v>
      </c>
      <c r="B16" s="308"/>
      <c r="C16" s="142" t="s">
        <v>395</v>
      </c>
      <c r="D16" s="60" t="s">
        <v>201</v>
      </c>
      <c r="E16" s="54" t="s">
        <v>96</v>
      </c>
      <c r="F16" s="57" t="s">
        <v>203</v>
      </c>
      <c r="G16" s="70">
        <v>0</v>
      </c>
      <c r="H16" s="70">
        <v>0</v>
      </c>
      <c r="I16" s="70">
        <v>0</v>
      </c>
      <c r="J16" s="70">
        <f t="shared" ref="J16" si="1">H16+I16</f>
        <v>0</v>
      </c>
      <c r="K16" s="108">
        <f t="shared" ref="K16" si="2">J16-G16</f>
        <v>0</v>
      </c>
      <c r="L16" s="114">
        <f t="shared" ref="L16:L17" si="3">IFERROR(K16/G16*100,0)</f>
        <v>0</v>
      </c>
      <c r="M16" s="136" t="s">
        <v>135</v>
      </c>
      <c r="N16" s="28"/>
      <c r="O16" s="29">
        <f t="shared" ref="O16:O17" si="4">IFERROR(N16/J16*100,)</f>
        <v>0</v>
      </c>
      <c r="P16" s="30" t="s">
        <v>356</v>
      </c>
      <c r="Z16" s="3"/>
      <c r="AA16" s="18"/>
      <c r="AB16" s="16"/>
      <c r="AC16" s="16"/>
      <c r="AD16" s="16"/>
      <c r="AE16" s="16"/>
      <c r="AF16" s="16"/>
      <c r="AG16" s="3"/>
      <c r="AH16" s="3"/>
      <c r="AI16" s="3"/>
      <c r="AJ16" s="3"/>
      <c r="AZ16" s="47"/>
      <c r="BA16" s="47" t="s">
        <v>135</v>
      </c>
    </row>
    <row r="17" spans="1:20" s="2" customFormat="1" ht="72" customHeight="1" x14ac:dyDescent="0.45">
      <c r="A17" s="278" t="s">
        <v>0</v>
      </c>
      <c r="B17" s="279"/>
      <c r="C17" s="279"/>
      <c r="D17" s="279"/>
      <c r="E17" s="279"/>
      <c r="F17" s="279"/>
      <c r="G17" s="118">
        <f>SUM(G14:G16)</f>
        <v>12000</v>
      </c>
      <c r="H17" s="118">
        <f>SUM(H14:H16)</f>
        <v>0</v>
      </c>
      <c r="I17" s="118">
        <f>SUM(I14:I16)</f>
        <v>1000</v>
      </c>
      <c r="J17" s="118">
        <f>SUM(J14:J16)</f>
        <v>1000</v>
      </c>
      <c r="K17" s="116">
        <f>J17-G17</f>
        <v>-11000</v>
      </c>
      <c r="L17" s="115">
        <f t="shared" si="3"/>
        <v>-91.666666666666657</v>
      </c>
      <c r="M17" s="31"/>
      <c r="N17" s="32">
        <f>SUM(N14:N16)</f>
        <v>0</v>
      </c>
      <c r="O17" s="31">
        <f t="shared" si="4"/>
        <v>0</v>
      </c>
      <c r="P17" s="33"/>
      <c r="Q17" s="2" t="s">
        <v>440</v>
      </c>
    </row>
    <row r="18" spans="1:20" x14ac:dyDescent="0.4">
      <c r="A18" s="113" t="s">
        <v>108</v>
      </c>
      <c r="B18" s="113"/>
      <c r="C18" s="113"/>
      <c r="D18" s="113"/>
      <c r="E18" s="113"/>
      <c r="F18" s="113"/>
      <c r="G18" s="121">
        <f>'Quadro Geral'!J32</f>
        <v>12000</v>
      </c>
      <c r="H18" s="121">
        <f>'Quadro Geral'!K32</f>
        <v>0</v>
      </c>
      <c r="I18" s="121">
        <f>'Quadro Geral'!L32</f>
        <v>1000</v>
      </c>
      <c r="J18" s="121">
        <f>'Quadro Geral'!M32</f>
        <v>1000</v>
      </c>
      <c r="K18" s="113"/>
      <c r="L18" s="113"/>
      <c r="M18" s="113"/>
      <c r="N18" s="113"/>
      <c r="O18" s="113"/>
      <c r="P18" s="113"/>
    </row>
    <row r="19" spans="1:20" ht="36" customHeight="1" x14ac:dyDescent="0.25">
      <c r="A19" s="269" t="s">
        <v>105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1"/>
    </row>
    <row r="20" spans="1:20" ht="95.25" customHeight="1" x14ac:dyDescent="0.4">
      <c r="A20" s="294" t="s">
        <v>355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6"/>
    </row>
    <row r="21" spans="1:20" ht="15" hidden="1" customHeight="1" x14ac:dyDescent="0.4">
      <c r="A21" s="297" t="s">
        <v>4</v>
      </c>
      <c r="B21" s="297"/>
      <c r="C21" s="297"/>
      <c r="D21" s="297"/>
      <c r="E21" s="297"/>
      <c r="F21" s="297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20" ht="15" hidden="1" customHeight="1" x14ac:dyDescent="0.4">
      <c r="A22" s="12" t="s">
        <v>8</v>
      </c>
      <c r="B22" s="12"/>
      <c r="C22" s="298" t="s">
        <v>12</v>
      </c>
      <c r="D22" s="298"/>
      <c r="E22" s="298"/>
      <c r="F22" s="298"/>
      <c r="N22" s="5"/>
      <c r="O22" s="5"/>
      <c r="P22" s="5"/>
    </row>
    <row r="23" spans="1:20" ht="15" hidden="1" customHeight="1" x14ac:dyDescent="0.4">
      <c r="A23" s="12" t="s">
        <v>9</v>
      </c>
      <c r="B23" s="12"/>
      <c r="C23" s="298" t="s">
        <v>5</v>
      </c>
      <c r="D23" s="298"/>
      <c r="E23" s="298"/>
      <c r="F23" s="298"/>
      <c r="N23" s="5"/>
      <c r="O23" s="5"/>
      <c r="P23" s="5"/>
    </row>
    <row r="24" spans="1:20" ht="15" hidden="1" customHeight="1" x14ac:dyDescent="0.4">
      <c r="A24" s="12" t="s">
        <v>10</v>
      </c>
      <c r="B24" s="12"/>
      <c r="C24" s="298" t="s">
        <v>6</v>
      </c>
      <c r="D24" s="298"/>
      <c r="E24" s="298"/>
      <c r="F24" s="298"/>
      <c r="N24" s="5"/>
      <c r="O24" s="5"/>
      <c r="P24" s="5"/>
    </row>
    <row r="25" spans="1:20" ht="15" hidden="1" customHeight="1" x14ac:dyDescent="0.4">
      <c r="A25" s="12" t="s">
        <v>11</v>
      </c>
      <c r="B25" s="12"/>
      <c r="C25" s="298" t="s">
        <v>7</v>
      </c>
      <c r="D25" s="298"/>
      <c r="E25" s="298"/>
      <c r="F25" s="298"/>
      <c r="N25" s="5"/>
      <c r="O25" s="5"/>
      <c r="P25" s="5"/>
    </row>
    <row r="26" spans="1:20" ht="35.25" customHeight="1" x14ac:dyDescent="0.4"/>
    <row r="27" spans="1:20" x14ac:dyDescent="0.25">
      <c r="A27" s="282" t="s">
        <v>109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4"/>
      <c r="Q27" s="39"/>
      <c r="R27" s="39"/>
      <c r="S27" s="39"/>
      <c r="T27" s="4"/>
    </row>
    <row r="28" spans="1:20" ht="15" hidden="1" x14ac:dyDescent="0.25">
      <c r="A28" s="285" t="s">
        <v>142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7"/>
    </row>
    <row r="29" spans="1:20" ht="15" hidden="1" x14ac:dyDescent="0.2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90"/>
    </row>
    <row r="30" spans="1:20" ht="15" hidden="1" x14ac:dyDescent="0.2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90"/>
    </row>
    <row r="31" spans="1:20" ht="15" hidden="1" x14ac:dyDescent="0.2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90"/>
    </row>
    <row r="32" spans="1:20" ht="15" hidden="1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15" hidden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26.25" hidden="1" customHeight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26.25" hidden="1" customHeight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26.25" hidden="1" customHeight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26.25" hidden="1" customHeigh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hidden="1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26.2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1.5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hidden="1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hidden="1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hidden="1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26.25" hidden="1" customHeight="1" x14ac:dyDescent="0.2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</row>
    <row r="76" spans="1:16" ht="374.25" customHeight="1" thickBot="1" x14ac:dyDescent="0.3">
      <c r="A76" s="291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3"/>
    </row>
  </sheetData>
  <mergeCells count="34">
    <mergeCell ref="A27:P27"/>
    <mergeCell ref="A28:P76"/>
    <mergeCell ref="A20:P20"/>
    <mergeCell ref="A21:F21"/>
    <mergeCell ref="C22:F22"/>
    <mergeCell ref="C23:F23"/>
    <mergeCell ref="C24:F24"/>
    <mergeCell ref="C25:F25"/>
    <mergeCell ref="A19:P19"/>
    <mergeCell ref="Q14:W14"/>
    <mergeCell ref="A15:B15"/>
    <mergeCell ref="A16:B16"/>
    <mergeCell ref="A17:F17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2">
    <dataValidation type="list" allowBlank="1" showInputMessage="1" showErrorMessage="1" sqref="BA13:BA15">
      <formula1>$BA$13:$BA$15</formula1>
    </dataValidation>
    <dataValidation type="list" allowBlank="1" showInputMessage="1" showErrorMessage="1" sqref="E15:E16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13" orientation="portrait" horizontalDpi="0" verticalDpi="0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79"/>
  <sheetViews>
    <sheetView view="pageBreakPreview" topLeftCell="F18" zoomScale="30" zoomScaleNormal="40" zoomScaleSheetLayoutView="30" workbookViewId="0">
      <selection activeCell="Q20" sqref="Q20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95.85546875" style="5" customWidth="1"/>
    <col min="4" max="4" width="94.42578125" style="5" customWidth="1"/>
    <col min="5" max="5" width="49.42578125" style="5" customWidth="1"/>
    <col min="6" max="6" width="113.28515625" style="5" customWidth="1"/>
    <col min="7" max="7" width="24.85546875" style="5" bestFit="1" customWidth="1"/>
    <col min="8" max="10" width="45.42578125" style="5" customWidth="1"/>
    <col min="11" max="11" width="31.140625" style="5" customWidth="1"/>
    <col min="12" max="12" width="26" style="5" customWidth="1"/>
    <col min="13" max="13" width="48.7109375" style="5" bestFit="1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9.1406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161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144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405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123" customHeight="1" x14ac:dyDescent="0.5">
      <c r="A15" s="276" t="s">
        <v>148</v>
      </c>
      <c r="B15" s="277"/>
      <c r="C15" s="8" t="s">
        <v>163</v>
      </c>
      <c r="D15" s="8" t="s">
        <v>164</v>
      </c>
      <c r="E15" s="8" t="s">
        <v>96</v>
      </c>
      <c r="F15" s="8" t="s">
        <v>165</v>
      </c>
      <c r="G15" s="70">
        <v>4500</v>
      </c>
      <c r="H15" s="70">
        <v>0</v>
      </c>
      <c r="I15" s="70">
        <v>0</v>
      </c>
      <c r="J15" s="70">
        <f>H15+I15</f>
        <v>0</v>
      </c>
      <c r="K15" s="108">
        <f>J15-G15</f>
        <v>-4500</v>
      </c>
      <c r="L15" s="114">
        <f>IFERROR(K15/G15*100,0)</f>
        <v>-100</v>
      </c>
      <c r="M15" s="89" t="s">
        <v>135</v>
      </c>
      <c r="N15" s="28"/>
      <c r="O15" s="29">
        <f>IFERROR(N15/J15*100,)</f>
        <v>0</v>
      </c>
      <c r="P15" s="30" t="s">
        <v>162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57</v>
      </c>
    </row>
    <row r="16" spans="1:53" ht="123" customHeight="1" x14ac:dyDescent="0.5">
      <c r="A16" s="274" t="s">
        <v>148</v>
      </c>
      <c r="B16" s="275"/>
      <c r="C16" s="8" t="s">
        <v>166</v>
      </c>
      <c r="D16" s="8" t="s">
        <v>167</v>
      </c>
      <c r="E16" s="8" t="s">
        <v>83</v>
      </c>
      <c r="F16" s="8" t="s">
        <v>168</v>
      </c>
      <c r="G16" s="70">
        <v>4500</v>
      </c>
      <c r="H16" s="70">
        <v>0</v>
      </c>
      <c r="I16" s="70">
        <v>0</v>
      </c>
      <c r="J16" s="70">
        <f t="shared" ref="J16:J18" si="1">H16+I16</f>
        <v>0</v>
      </c>
      <c r="K16" s="108">
        <f t="shared" ref="K16:K18" si="2">J16-G16</f>
        <v>-4500</v>
      </c>
      <c r="L16" s="114">
        <f t="shared" ref="L16:L19" si="3">IFERROR(K16/G16*100,0)</f>
        <v>-100</v>
      </c>
      <c r="M16" s="89" t="s">
        <v>135</v>
      </c>
      <c r="N16" s="28"/>
      <c r="O16" s="29">
        <f t="shared" ref="O16:O20" si="4">IFERROR(N16/J16*100,)</f>
        <v>0</v>
      </c>
      <c r="P16" s="30" t="s">
        <v>162</v>
      </c>
      <c r="Z16" s="3"/>
      <c r="AA16" s="18"/>
      <c r="AB16" s="16"/>
      <c r="AC16" s="16"/>
      <c r="AD16" s="16"/>
      <c r="AE16" s="16"/>
      <c r="AF16" s="16"/>
      <c r="AG16" s="3"/>
      <c r="AH16" s="3"/>
      <c r="AI16" s="3"/>
      <c r="AJ16" s="3"/>
      <c r="AZ16" s="47"/>
      <c r="BA16" s="47" t="s">
        <v>135</v>
      </c>
    </row>
    <row r="17" spans="1:36" ht="123" customHeight="1" x14ac:dyDescent="0.4">
      <c r="A17" s="274" t="s">
        <v>172</v>
      </c>
      <c r="B17" s="275"/>
      <c r="C17" s="8" t="s">
        <v>169</v>
      </c>
      <c r="D17" s="8" t="s">
        <v>170</v>
      </c>
      <c r="E17" s="8" t="s">
        <v>83</v>
      </c>
      <c r="F17" s="8" t="s">
        <v>171</v>
      </c>
      <c r="G17" s="70">
        <v>0</v>
      </c>
      <c r="H17" s="70">
        <v>0</v>
      </c>
      <c r="I17" s="70">
        <v>0</v>
      </c>
      <c r="J17" s="70">
        <f t="shared" si="1"/>
        <v>0</v>
      </c>
      <c r="K17" s="108">
        <f t="shared" si="2"/>
        <v>0</v>
      </c>
      <c r="L17" s="114">
        <f t="shared" si="3"/>
        <v>0</v>
      </c>
      <c r="M17" s="89" t="s">
        <v>135</v>
      </c>
      <c r="N17" s="28"/>
      <c r="O17" s="29">
        <f t="shared" si="4"/>
        <v>0</v>
      </c>
      <c r="P17" s="30" t="s">
        <v>162</v>
      </c>
      <c r="Z17" s="3"/>
      <c r="AA17" s="18"/>
      <c r="AB17" s="16"/>
      <c r="AC17" s="16"/>
      <c r="AD17" s="16"/>
      <c r="AE17" s="16"/>
      <c r="AF17" s="16"/>
      <c r="AG17" s="3"/>
      <c r="AH17" s="3"/>
      <c r="AI17" s="3"/>
      <c r="AJ17" s="3"/>
    </row>
    <row r="18" spans="1:36" ht="123" customHeight="1" x14ac:dyDescent="0.25">
      <c r="A18" s="274" t="s">
        <v>172</v>
      </c>
      <c r="B18" s="275"/>
      <c r="C18" s="8" t="s">
        <v>173</v>
      </c>
      <c r="D18" s="8" t="s">
        <v>21</v>
      </c>
      <c r="E18" s="8" t="s">
        <v>81</v>
      </c>
      <c r="F18" s="8" t="s">
        <v>174</v>
      </c>
      <c r="G18" s="70">
        <v>3000</v>
      </c>
      <c r="H18" s="70">
        <v>0</v>
      </c>
      <c r="I18" s="70">
        <v>1000</v>
      </c>
      <c r="J18" s="70">
        <f t="shared" si="1"/>
        <v>1000</v>
      </c>
      <c r="K18" s="108">
        <f t="shared" si="2"/>
        <v>-2000</v>
      </c>
      <c r="L18" s="114">
        <f t="shared" si="3"/>
        <v>-66.666666666666657</v>
      </c>
      <c r="M18" s="89" t="s">
        <v>135</v>
      </c>
      <c r="N18" s="28"/>
      <c r="O18" s="29">
        <f t="shared" si="4"/>
        <v>0</v>
      </c>
      <c r="P18" s="30" t="s">
        <v>162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3" customHeight="1" x14ac:dyDescent="0.4">
      <c r="A19" s="274" t="s">
        <v>157</v>
      </c>
      <c r="B19" s="275"/>
      <c r="C19" s="51" t="s">
        <v>393</v>
      </c>
      <c r="D19" s="52" t="s">
        <v>175</v>
      </c>
      <c r="E19" s="8" t="s">
        <v>96</v>
      </c>
      <c r="F19" s="8" t="s">
        <v>176</v>
      </c>
      <c r="G19" s="70">
        <v>0</v>
      </c>
      <c r="H19" s="70">
        <v>0</v>
      </c>
      <c r="I19" s="70">
        <v>0</v>
      </c>
      <c r="J19" s="70">
        <f>H19+I19</f>
        <v>0</v>
      </c>
      <c r="K19" s="108">
        <f>J19-G19</f>
        <v>0</v>
      </c>
      <c r="L19" s="114">
        <f t="shared" si="3"/>
        <v>0</v>
      </c>
      <c r="M19" s="89" t="s">
        <v>135</v>
      </c>
      <c r="N19" s="28"/>
      <c r="O19" s="29">
        <f>IFERROR(N19/J19*100,)</f>
        <v>0</v>
      </c>
      <c r="P19" s="30" t="s">
        <v>162</v>
      </c>
      <c r="Z19" s="3"/>
      <c r="AA19" s="18"/>
      <c r="AB19" s="16"/>
      <c r="AC19" s="16"/>
      <c r="AD19" s="16"/>
      <c r="AE19" s="16"/>
      <c r="AF19" s="16"/>
      <c r="AG19" s="3"/>
      <c r="AH19" s="3"/>
      <c r="AI19" s="3"/>
      <c r="AJ19" s="3"/>
    </row>
    <row r="20" spans="1:36" s="2" customFormat="1" ht="72" customHeight="1" x14ac:dyDescent="0.45">
      <c r="A20" s="278" t="s">
        <v>0</v>
      </c>
      <c r="B20" s="279"/>
      <c r="C20" s="279"/>
      <c r="D20" s="279"/>
      <c r="E20" s="279"/>
      <c r="F20" s="279"/>
      <c r="G20" s="118">
        <f>SUM(G14:G19)</f>
        <v>12000</v>
      </c>
      <c r="H20" s="118">
        <f>SUM(H14:H19)</f>
        <v>0</v>
      </c>
      <c r="I20" s="118">
        <f>SUM(I14:I19)</f>
        <v>1000</v>
      </c>
      <c r="J20" s="118">
        <f>SUM(J14:J19)</f>
        <v>1000</v>
      </c>
      <c r="K20" s="116">
        <f>J20-G20</f>
        <v>-11000</v>
      </c>
      <c r="L20" s="115">
        <f t="shared" ref="L20" si="5">IFERROR(K20/G20*100,0)</f>
        <v>-91.666666666666657</v>
      </c>
      <c r="M20" s="31"/>
      <c r="N20" s="32">
        <f>SUM(N14:N19)</f>
        <v>0</v>
      </c>
      <c r="O20" s="31">
        <f t="shared" si="4"/>
        <v>0</v>
      </c>
      <c r="P20" s="33"/>
      <c r="Q20" s="2" t="s">
        <v>440</v>
      </c>
    </row>
    <row r="21" spans="1:36" x14ac:dyDescent="0.4">
      <c r="A21" s="113" t="s">
        <v>108</v>
      </c>
      <c r="B21" s="113"/>
      <c r="C21" s="113"/>
      <c r="D21" s="113"/>
      <c r="E21" s="113"/>
      <c r="F21" s="113"/>
      <c r="G21" s="119">
        <f>'Quadro Geral'!J34</f>
        <v>12000</v>
      </c>
      <c r="H21" s="119">
        <f>'Quadro Geral'!K34</f>
        <v>0</v>
      </c>
      <c r="I21" s="119">
        <f>'Quadro Geral'!L34</f>
        <v>1000</v>
      </c>
      <c r="J21" s="119">
        <f>'Quadro Geral'!M34</f>
        <v>1000</v>
      </c>
      <c r="K21" s="113"/>
      <c r="L21" s="113"/>
      <c r="M21" s="113"/>
      <c r="N21" s="113"/>
      <c r="O21" s="113"/>
      <c r="P21" s="113"/>
    </row>
    <row r="22" spans="1:36" ht="36" customHeight="1" x14ac:dyDescent="0.25">
      <c r="A22" s="269" t="s">
        <v>105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1"/>
    </row>
    <row r="23" spans="1:36" ht="95.25" customHeight="1" x14ac:dyDescent="0.4">
      <c r="A23" s="294" t="s">
        <v>355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6"/>
    </row>
    <row r="24" spans="1:36" ht="15" hidden="1" customHeight="1" x14ac:dyDescent="0.4">
      <c r="A24" s="297" t="s">
        <v>4</v>
      </c>
      <c r="B24" s="297"/>
      <c r="C24" s="297"/>
      <c r="D24" s="297"/>
      <c r="E24" s="297"/>
      <c r="F24" s="297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36" ht="15" hidden="1" customHeight="1" x14ac:dyDescent="0.4">
      <c r="A25" s="12" t="s">
        <v>8</v>
      </c>
      <c r="B25" s="12"/>
      <c r="C25" s="298" t="s">
        <v>12</v>
      </c>
      <c r="D25" s="298"/>
      <c r="E25" s="298"/>
      <c r="F25" s="298"/>
      <c r="N25" s="5"/>
      <c r="O25" s="5"/>
      <c r="P25" s="5"/>
    </row>
    <row r="26" spans="1:36" ht="15" hidden="1" customHeight="1" x14ac:dyDescent="0.4">
      <c r="A26" s="12" t="s">
        <v>9</v>
      </c>
      <c r="B26" s="12"/>
      <c r="C26" s="298" t="s">
        <v>5</v>
      </c>
      <c r="D26" s="298"/>
      <c r="E26" s="298"/>
      <c r="F26" s="298"/>
      <c r="N26" s="5"/>
      <c r="O26" s="5"/>
      <c r="P26" s="5"/>
    </row>
    <row r="27" spans="1:36" ht="15" hidden="1" customHeight="1" x14ac:dyDescent="0.4">
      <c r="A27" s="12" t="s">
        <v>10</v>
      </c>
      <c r="B27" s="12"/>
      <c r="C27" s="298" t="s">
        <v>6</v>
      </c>
      <c r="D27" s="298"/>
      <c r="E27" s="298"/>
      <c r="F27" s="298"/>
      <c r="N27" s="5"/>
      <c r="O27" s="5"/>
      <c r="P27" s="5"/>
    </row>
    <row r="28" spans="1:36" ht="15" hidden="1" customHeight="1" x14ac:dyDescent="0.4">
      <c r="A28" s="12" t="s">
        <v>11</v>
      </c>
      <c r="B28" s="12"/>
      <c r="C28" s="298" t="s">
        <v>7</v>
      </c>
      <c r="D28" s="298"/>
      <c r="E28" s="298"/>
      <c r="F28" s="298"/>
      <c r="N28" s="5"/>
      <c r="O28" s="5"/>
      <c r="P28" s="5"/>
    </row>
    <row r="29" spans="1:36" ht="35.25" customHeight="1" x14ac:dyDescent="0.4"/>
    <row r="30" spans="1:36" x14ac:dyDescent="0.25">
      <c r="A30" s="282" t="s">
        <v>109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4"/>
      <c r="Q30" s="39"/>
      <c r="R30" s="39"/>
      <c r="S30" s="39"/>
      <c r="T30" s="4"/>
    </row>
    <row r="31" spans="1:36" ht="15" hidden="1" x14ac:dyDescent="0.25">
      <c r="A31" s="285" t="s">
        <v>142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7"/>
    </row>
    <row r="32" spans="1:36" ht="15" hidden="1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15" hidden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15" hidden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15" hidden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15" hidden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26.25" hidden="1" customHeigh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hidden="1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hidden="1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hidden="1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hidden="1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26.2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1.5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26.25" hidden="1" customHeight="1" x14ac:dyDescent="0.2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</row>
    <row r="76" spans="1:16" ht="26.25" hidden="1" customHeight="1" x14ac:dyDescent="0.25">
      <c r="A76" s="288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90"/>
    </row>
    <row r="77" spans="1:16" ht="26.25" hidden="1" customHeight="1" x14ac:dyDescent="0.25">
      <c r="A77" s="288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90"/>
    </row>
    <row r="78" spans="1:16" ht="26.25" hidden="1" customHeight="1" x14ac:dyDescent="0.25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90"/>
    </row>
    <row r="79" spans="1:16" ht="374.25" customHeight="1" thickBot="1" x14ac:dyDescent="0.3">
      <c r="A79" s="291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3"/>
    </row>
  </sheetData>
  <mergeCells count="37">
    <mergeCell ref="A30:P30"/>
    <mergeCell ref="A31:P79"/>
    <mergeCell ref="A23:P23"/>
    <mergeCell ref="A24:F24"/>
    <mergeCell ref="C25:F25"/>
    <mergeCell ref="C26:F26"/>
    <mergeCell ref="C27:F27"/>
    <mergeCell ref="C28:F28"/>
    <mergeCell ref="A22:P22"/>
    <mergeCell ref="Q14:W14"/>
    <mergeCell ref="A15:B15"/>
    <mergeCell ref="A16:B16"/>
    <mergeCell ref="A17:B17"/>
    <mergeCell ref="A18:B18"/>
    <mergeCell ref="A19:B19"/>
    <mergeCell ref="A20:F20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3">
    <dataValidation type="list" allowBlank="1" showInputMessage="1" showErrorMessage="1" sqref="BA13:BA15">
      <formula1>$BA$13:$BA$15</formula1>
    </dataValidation>
    <dataValidation type="list" allowBlank="1" showInputMessage="1" showErrorMessage="1" sqref="M15:M19">
      <formula1>$BA$13:$BA$16</formula1>
    </dataValidation>
    <dataValidation type="list" allowBlank="1" showInputMessage="1" showErrorMessage="1" sqref="E15 E17:E19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13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tabColor rgb="FFFFFF00"/>
    <pageSetUpPr fitToPage="1"/>
  </sheetPr>
  <dimension ref="A2:R42"/>
  <sheetViews>
    <sheetView showGridLines="0" view="pageBreakPreview" topLeftCell="A6" zoomScale="80" zoomScaleNormal="60" zoomScaleSheetLayoutView="80" workbookViewId="0">
      <pane xSplit="5" ySplit="4" topLeftCell="F10" activePane="bottomRight" state="frozen"/>
      <selection activeCell="A6" sqref="A6"/>
      <selection pane="topRight" activeCell="F6" sqref="F6"/>
      <selection pane="bottomLeft" activeCell="A10" sqref="A10"/>
      <selection pane="bottomRight" activeCell="A40" sqref="A40:V41"/>
    </sheetView>
  </sheetViews>
  <sheetFormatPr defaultColWidth="9.140625" defaultRowHeight="15" x14ac:dyDescent="0.25"/>
  <cols>
    <col min="1" max="1" width="28.7109375" style="102" customWidth="1"/>
    <col min="2" max="2" width="8.5703125" style="90" customWidth="1"/>
    <col min="3" max="3" width="8.85546875" style="90" customWidth="1"/>
    <col min="4" max="4" width="10.5703125" style="1" hidden="1" customWidth="1"/>
    <col min="5" max="5" width="45.85546875" style="1" customWidth="1"/>
    <col min="6" max="6" width="40" style="1" customWidth="1"/>
    <col min="7" max="7" width="57.5703125" style="1" customWidth="1"/>
    <col min="8" max="8" width="46.140625" style="1" customWidth="1"/>
    <col min="9" max="9" width="53.42578125" style="1" customWidth="1"/>
    <col min="10" max="12" width="28.28515625" style="1" customWidth="1"/>
    <col min="13" max="13" width="28.7109375" style="1" customWidth="1"/>
    <col min="14" max="14" width="31" style="1" customWidth="1"/>
    <col min="15" max="16" width="27.28515625" style="1" hidden="1" customWidth="1"/>
    <col min="17" max="17" width="24.28515625" style="1" customWidth="1"/>
    <col min="18" max="18" width="29.28515625" style="1" customWidth="1"/>
    <col min="19" max="16384" width="9.140625" style="1"/>
  </cols>
  <sheetData>
    <row r="2" spans="1:18" ht="86.25" customHeight="1" x14ac:dyDescent="0.25"/>
    <row r="3" spans="1:18" ht="82.5" customHeight="1" x14ac:dyDescent="0.25">
      <c r="A3" s="183" t="s">
        <v>141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</row>
    <row r="4" spans="1:18" s="3" customFormat="1" ht="27" customHeight="1" x14ac:dyDescent="0.25">
      <c r="A4" s="185" t="e">
        <f>#REF!</f>
        <v>#REF!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18" s="3" customFormat="1" ht="27" customHeight="1" x14ac:dyDescent="0.25">
      <c r="A5" s="185" t="s">
        <v>124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</row>
    <row r="6" spans="1:18" s="4" customFormat="1" ht="32.25" customHeight="1" x14ac:dyDescent="0.35">
      <c r="A6" s="7"/>
      <c r="B6" s="103"/>
      <c r="C6" s="103"/>
      <c r="D6" s="7"/>
      <c r="E6" s="101"/>
      <c r="F6" s="101"/>
      <c r="G6" s="101"/>
      <c r="H6" s="101"/>
      <c r="I6" s="101"/>
      <c r="J6" s="7"/>
      <c r="K6" s="7"/>
      <c r="L6" s="7"/>
      <c r="M6" s="7"/>
      <c r="N6" s="7"/>
      <c r="O6" s="7"/>
      <c r="P6" s="7"/>
      <c r="Q6" s="7"/>
      <c r="R6" s="7"/>
    </row>
    <row r="7" spans="1:18" s="3" customFormat="1" ht="26.25" customHeight="1" x14ac:dyDescent="0.35">
      <c r="A7" s="189" t="s">
        <v>35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 t="s">
        <v>16</v>
      </c>
    </row>
    <row r="8" spans="1:18" s="3" customFormat="1" ht="39" customHeight="1" x14ac:dyDescent="0.25">
      <c r="A8" s="186" t="s">
        <v>13</v>
      </c>
      <c r="B8" s="188" t="s">
        <v>107</v>
      </c>
      <c r="C8" s="196" t="s">
        <v>112</v>
      </c>
      <c r="D8" s="192" t="s">
        <v>113</v>
      </c>
      <c r="E8" s="188" t="s">
        <v>14</v>
      </c>
      <c r="F8" s="188" t="s">
        <v>32</v>
      </c>
      <c r="G8" s="188" t="s">
        <v>28</v>
      </c>
      <c r="H8" s="206" t="s">
        <v>95</v>
      </c>
      <c r="I8" s="184" t="s">
        <v>36</v>
      </c>
      <c r="J8" s="188" t="s">
        <v>111</v>
      </c>
      <c r="K8" s="190" t="s">
        <v>115</v>
      </c>
      <c r="L8" s="191"/>
      <c r="M8" s="202" t="s">
        <v>114</v>
      </c>
      <c r="N8" s="194" t="s">
        <v>128</v>
      </c>
      <c r="O8" s="200" t="s">
        <v>129</v>
      </c>
      <c r="P8" s="200" t="s">
        <v>130</v>
      </c>
      <c r="Q8" s="184" t="s">
        <v>121</v>
      </c>
      <c r="R8" s="184"/>
    </row>
    <row r="9" spans="1:18" s="3" customFormat="1" ht="95.25" customHeight="1" x14ac:dyDescent="0.25">
      <c r="A9" s="187"/>
      <c r="B9" s="184"/>
      <c r="C9" s="197"/>
      <c r="D9" s="193"/>
      <c r="E9" s="184"/>
      <c r="F9" s="184"/>
      <c r="G9" s="184"/>
      <c r="H9" s="207"/>
      <c r="I9" s="184"/>
      <c r="J9" s="184"/>
      <c r="K9" s="139" t="s">
        <v>122</v>
      </c>
      <c r="L9" s="139" t="s">
        <v>123</v>
      </c>
      <c r="M9" s="188"/>
      <c r="N9" s="195"/>
      <c r="O9" s="201"/>
      <c r="P9" s="201"/>
      <c r="Q9" s="95" t="s">
        <v>131</v>
      </c>
      <c r="R9" s="96" t="s">
        <v>132</v>
      </c>
    </row>
    <row r="10" spans="1:18" s="125" customFormat="1" ht="33" customHeight="1" x14ac:dyDescent="0.25">
      <c r="A10" s="225" t="s">
        <v>364</v>
      </c>
      <c r="B10" s="228" t="s">
        <v>365</v>
      </c>
      <c r="C10" s="228" t="s">
        <v>172</v>
      </c>
      <c r="D10" s="228"/>
      <c r="E10" s="217" t="s">
        <v>400</v>
      </c>
      <c r="F10" s="217" t="s">
        <v>401</v>
      </c>
      <c r="G10" s="217" t="s">
        <v>69</v>
      </c>
      <c r="H10" s="83" t="s">
        <v>390</v>
      </c>
      <c r="I10" s="217" t="s">
        <v>366</v>
      </c>
      <c r="J10" s="222">
        <f>'Anexo 1.4 Presidência'!G22</f>
        <v>100000.04000000001</v>
      </c>
      <c r="K10" s="222">
        <f>'Anexo 1.4 Presidência'!H22</f>
        <v>21202.22</v>
      </c>
      <c r="L10" s="222">
        <f>'Anexo 1.4 Presidência'!I22</f>
        <v>23797.775000000001</v>
      </c>
      <c r="M10" s="230">
        <f>K10+L10</f>
        <v>44999.995000000003</v>
      </c>
      <c r="N10" s="233"/>
      <c r="O10" s="235"/>
      <c r="P10" s="235">
        <f>IFERROR(O12/M10*100,)</f>
        <v>0</v>
      </c>
      <c r="Q10" s="242">
        <f>M10-J10</f>
        <v>-55000.045000000006</v>
      </c>
      <c r="R10" s="244">
        <f>IFERROR(Q10/J10*100,)</f>
        <v>-55.000022999990804</v>
      </c>
    </row>
    <row r="11" spans="1:18" s="125" customFormat="1" ht="33" customHeight="1" x14ac:dyDescent="0.25">
      <c r="A11" s="226"/>
      <c r="B11" s="229"/>
      <c r="C11" s="229"/>
      <c r="D11" s="229"/>
      <c r="E11" s="221"/>
      <c r="F11" s="221"/>
      <c r="G11" s="221"/>
      <c r="H11" s="83" t="s">
        <v>44</v>
      </c>
      <c r="I11" s="221"/>
      <c r="J11" s="223"/>
      <c r="K11" s="223"/>
      <c r="L11" s="223"/>
      <c r="M11" s="231"/>
      <c r="N11" s="234"/>
      <c r="O11" s="236"/>
      <c r="P11" s="236"/>
      <c r="Q11" s="243"/>
      <c r="R11" s="244"/>
    </row>
    <row r="12" spans="1:18" s="125" customFormat="1" ht="33" customHeight="1" x14ac:dyDescent="0.25">
      <c r="A12" s="227"/>
      <c r="B12" s="216"/>
      <c r="C12" s="216"/>
      <c r="D12" s="216"/>
      <c r="E12" s="218"/>
      <c r="F12" s="218"/>
      <c r="G12" s="218"/>
      <c r="H12" s="83" t="s">
        <v>391</v>
      </c>
      <c r="I12" s="218"/>
      <c r="J12" s="224"/>
      <c r="K12" s="224"/>
      <c r="L12" s="224"/>
      <c r="M12" s="232"/>
      <c r="N12" s="212"/>
      <c r="O12" s="237"/>
      <c r="P12" s="237"/>
      <c r="Q12" s="241"/>
      <c r="R12" s="244"/>
    </row>
    <row r="13" spans="1:18" s="125" customFormat="1" ht="74.25" customHeight="1" x14ac:dyDescent="0.25">
      <c r="A13" s="80" t="s">
        <v>364</v>
      </c>
      <c r="B13" s="81" t="s">
        <v>367</v>
      </c>
      <c r="C13" s="81" t="s">
        <v>172</v>
      </c>
      <c r="D13" s="81"/>
      <c r="E13" s="82" t="s">
        <v>343</v>
      </c>
      <c r="F13" s="82" t="s">
        <v>402</v>
      </c>
      <c r="G13" s="82" t="s">
        <v>20</v>
      </c>
      <c r="H13" s="82"/>
      <c r="I13" s="82" t="s">
        <v>407</v>
      </c>
      <c r="J13" s="91">
        <f>'Anexo 1.4 Comunicação'!G26</f>
        <v>98760</v>
      </c>
      <c r="K13" s="98">
        <f>'Anexo 1.4 Comunicação'!H26</f>
        <v>27665.489999999998</v>
      </c>
      <c r="L13" s="91">
        <f>'Anexo 1.4 Comunicação'!I26</f>
        <v>70794.505000000005</v>
      </c>
      <c r="M13" s="126">
        <f t="shared" ref="M13:M35" si="0">K13+L13</f>
        <v>98459.994999999995</v>
      </c>
      <c r="N13" s="84"/>
      <c r="O13" s="127"/>
      <c r="P13" s="127">
        <f t="shared" ref="P13:P25" si="1">IFERROR(O13/M13*100,)</f>
        <v>0</v>
      </c>
      <c r="Q13" s="109">
        <f t="shared" ref="Q13:Q38" si="2">M13-J13</f>
        <v>-300.00500000000466</v>
      </c>
      <c r="R13" s="110">
        <f>IFERROR(Q13/J13*100,)</f>
        <v>-0.30377176994735183</v>
      </c>
    </row>
    <row r="14" spans="1:18" s="125" customFormat="1" ht="65.25" customHeight="1" x14ac:dyDescent="0.25">
      <c r="A14" s="80" t="s">
        <v>364</v>
      </c>
      <c r="B14" s="81" t="s">
        <v>367</v>
      </c>
      <c r="C14" s="81" t="s">
        <v>148</v>
      </c>
      <c r="D14" s="81"/>
      <c r="E14" s="82" t="s">
        <v>368</v>
      </c>
      <c r="F14" s="82" t="s">
        <v>409</v>
      </c>
      <c r="G14" s="82" t="s">
        <v>19</v>
      </c>
      <c r="H14" s="82"/>
      <c r="I14" s="82" t="s">
        <v>410</v>
      </c>
      <c r="J14" s="84">
        <f>'Anexo 1.4 Quadro Patrocínio'!G16</f>
        <v>30000</v>
      </c>
      <c r="K14" s="84">
        <f>'Anexo 1.4 Quadro Patrocínio'!H16</f>
        <v>0</v>
      </c>
      <c r="L14" s="84">
        <f>'Anexo 1.4 Quadro Patrocínio'!I16</f>
        <v>0</v>
      </c>
      <c r="M14" s="126">
        <f t="shared" si="0"/>
        <v>0</v>
      </c>
      <c r="N14" s="84"/>
      <c r="O14" s="127"/>
      <c r="P14" s="127">
        <f t="shared" si="1"/>
        <v>0</v>
      </c>
      <c r="Q14" s="109">
        <f t="shared" si="2"/>
        <v>-30000</v>
      </c>
      <c r="R14" s="110">
        <f t="shared" ref="R14:R35" si="3">IFERROR(Q14/J14*100,)</f>
        <v>-100</v>
      </c>
    </row>
    <row r="15" spans="1:18" s="125" customFormat="1" ht="81.75" customHeight="1" x14ac:dyDescent="0.25">
      <c r="A15" s="80" t="s">
        <v>364</v>
      </c>
      <c r="B15" s="81" t="s">
        <v>367</v>
      </c>
      <c r="C15" s="81" t="s">
        <v>172</v>
      </c>
      <c r="D15" s="81"/>
      <c r="E15" s="82" t="s">
        <v>345</v>
      </c>
      <c r="F15" s="82" t="s">
        <v>399</v>
      </c>
      <c r="G15" s="82" t="s">
        <v>24</v>
      </c>
      <c r="H15" s="82"/>
      <c r="I15" s="82" t="s">
        <v>369</v>
      </c>
      <c r="J15" s="84">
        <f>'Anexo 1.4 CE MS'!G17</f>
        <v>20000</v>
      </c>
      <c r="K15" s="84">
        <f>'Anexo 1.4 CE MS'!H17</f>
        <v>0</v>
      </c>
      <c r="L15" s="84">
        <f>'Anexo 1.4 CE MS'!I17</f>
        <v>5000</v>
      </c>
      <c r="M15" s="126">
        <f t="shared" si="0"/>
        <v>5000</v>
      </c>
      <c r="N15" s="84"/>
      <c r="O15" s="127"/>
      <c r="P15" s="127">
        <f t="shared" si="1"/>
        <v>0</v>
      </c>
      <c r="Q15" s="109">
        <f t="shared" si="2"/>
        <v>-15000</v>
      </c>
      <c r="R15" s="110">
        <f t="shared" si="3"/>
        <v>-75</v>
      </c>
    </row>
    <row r="16" spans="1:18" s="125" customFormat="1" ht="125.25" customHeight="1" x14ac:dyDescent="0.25">
      <c r="A16" s="80" t="s">
        <v>364</v>
      </c>
      <c r="B16" s="81" t="s">
        <v>367</v>
      </c>
      <c r="C16" s="81" t="s">
        <v>148</v>
      </c>
      <c r="D16" s="81"/>
      <c r="E16" s="82" t="s">
        <v>311</v>
      </c>
      <c r="F16" s="82" t="s">
        <v>411</v>
      </c>
      <c r="G16" s="82" t="s">
        <v>22</v>
      </c>
      <c r="H16" s="82"/>
      <c r="I16" s="82" t="s">
        <v>408</v>
      </c>
      <c r="J16" s="84">
        <f>'Anexo 1.4 ATHIS'!G17</f>
        <v>100000</v>
      </c>
      <c r="K16" s="84">
        <f>'Anexo 1.4 ATHIS'!H17</f>
        <v>0</v>
      </c>
      <c r="L16" s="84">
        <f>'Anexo 1.4 ATHIS'!I17</f>
        <v>0</v>
      </c>
      <c r="M16" s="126">
        <f t="shared" si="0"/>
        <v>0</v>
      </c>
      <c r="N16" s="84"/>
      <c r="O16" s="127"/>
      <c r="P16" s="127">
        <f t="shared" si="1"/>
        <v>0</v>
      </c>
      <c r="Q16" s="109">
        <f t="shared" si="2"/>
        <v>-100000</v>
      </c>
      <c r="R16" s="110">
        <f t="shared" si="3"/>
        <v>-100</v>
      </c>
    </row>
    <row r="17" spans="1:18" s="125" customFormat="1" ht="16.5" thickBot="1" x14ac:dyDescent="0.3">
      <c r="A17" s="208" t="s">
        <v>372</v>
      </c>
      <c r="B17" s="209"/>
      <c r="C17" s="209"/>
      <c r="D17" s="209"/>
      <c r="E17" s="209"/>
      <c r="F17" s="209"/>
      <c r="G17" s="209"/>
      <c r="H17" s="209"/>
      <c r="I17" s="210"/>
      <c r="J17" s="128">
        <f>SUM(J10:J16)</f>
        <v>348760.04000000004</v>
      </c>
      <c r="K17" s="128">
        <f t="shared" ref="K17:P17" si="4">SUM(K10:K16)</f>
        <v>48867.71</v>
      </c>
      <c r="L17" s="128">
        <f t="shared" si="4"/>
        <v>99592.28</v>
      </c>
      <c r="M17" s="128">
        <f t="shared" si="0"/>
        <v>148459.99</v>
      </c>
      <c r="N17" s="128">
        <f t="shared" si="4"/>
        <v>0</v>
      </c>
      <c r="O17" s="128">
        <f t="shared" si="4"/>
        <v>0</v>
      </c>
      <c r="P17" s="128">
        <f t="shared" si="4"/>
        <v>0</v>
      </c>
      <c r="Q17" s="128">
        <f t="shared" si="2"/>
        <v>-200300.05000000005</v>
      </c>
      <c r="R17" s="129">
        <f t="shared" si="3"/>
        <v>-57.432052708790835</v>
      </c>
    </row>
    <row r="18" spans="1:18" s="125" customFormat="1" ht="73.5" customHeight="1" x14ac:dyDescent="0.25">
      <c r="A18" s="80" t="s">
        <v>370</v>
      </c>
      <c r="B18" s="81" t="s">
        <v>365</v>
      </c>
      <c r="C18" s="81" t="s">
        <v>172</v>
      </c>
      <c r="D18" s="81"/>
      <c r="E18" s="82" t="s">
        <v>269</v>
      </c>
      <c r="F18" s="82" t="s">
        <v>412</v>
      </c>
      <c r="G18" s="82" t="s">
        <v>60</v>
      </c>
      <c r="H18" s="82"/>
      <c r="I18" s="82" t="s">
        <v>422</v>
      </c>
      <c r="J18" s="84">
        <f>'Anexo 1.4 Quadro CSC ATEND'!G16</f>
        <v>27889.46</v>
      </c>
      <c r="K18" s="84">
        <f>'Anexo 1.4 Quadro CSC ATEND'!H16</f>
        <v>11620.64</v>
      </c>
      <c r="L18" s="145">
        <f>'Anexo 1.4 Quadro CSC ATEND'!I16</f>
        <v>2965.97</v>
      </c>
      <c r="M18" s="126">
        <f t="shared" si="0"/>
        <v>14586.609999999999</v>
      </c>
      <c r="N18" s="84"/>
      <c r="O18" s="127"/>
      <c r="P18" s="127">
        <f t="shared" si="1"/>
        <v>0</v>
      </c>
      <c r="Q18" s="109">
        <f t="shared" si="2"/>
        <v>-13302.85</v>
      </c>
      <c r="R18" s="110">
        <f t="shared" si="3"/>
        <v>-47.698485377630121</v>
      </c>
    </row>
    <row r="19" spans="1:18" s="125" customFormat="1" ht="73.5" customHeight="1" x14ac:dyDescent="0.25">
      <c r="A19" s="80" t="s">
        <v>370</v>
      </c>
      <c r="B19" s="81" t="s">
        <v>365</v>
      </c>
      <c r="C19" s="81" t="s">
        <v>172</v>
      </c>
      <c r="D19" s="81"/>
      <c r="E19" s="82" t="s">
        <v>270</v>
      </c>
      <c r="F19" s="82" t="s">
        <v>412</v>
      </c>
      <c r="G19" s="82" t="s">
        <v>18</v>
      </c>
      <c r="H19" s="82"/>
      <c r="I19" s="82" t="s">
        <v>423</v>
      </c>
      <c r="J19" s="84">
        <f>'Anexo 1.4 Quadro CSC FISC'!G16</f>
        <v>141137.54</v>
      </c>
      <c r="K19" s="84">
        <f>'Anexo 1.4 Quadro CSC FISC'!H16</f>
        <v>58807.46</v>
      </c>
      <c r="L19" s="145">
        <f>'Anexo 1.4 Quadro CSC FISC'!I16</f>
        <v>2668.3</v>
      </c>
      <c r="M19" s="126">
        <f t="shared" si="0"/>
        <v>61475.76</v>
      </c>
      <c r="N19" s="84"/>
      <c r="O19" s="127"/>
      <c r="P19" s="127">
        <f t="shared" si="1"/>
        <v>0</v>
      </c>
      <c r="Q19" s="109">
        <f t="shared" si="2"/>
        <v>-79661.78</v>
      </c>
      <c r="R19" s="110">
        <f t="shared" si="3"/>
        <v>-56.442658700158724</v>
      </c>
    </row>
    <row r="20" spans="1:18" s="125" customFormat="1" ht="73.5" customHeight="1" x14ac:dyDescent="0.25">
      <c r="A20" s="80" t="s">
        <v>370</v>
      </c>
      <c r="B20" s="81" t="s">
        <v>365</v>
      </c>
      <c r="C20" s="81" t="s">
        <v>172</v>
      </c>
      <c r="D20" s="81"/>
      <c r="E20" s="82" t="s">
        <v>140</v>
      </c>
      <c r="F20" s="82" t="s">
        <v>413</v>
      </c>
      <c r="G20" s="82" t="s">
        <v>23</v>
      </c>
      <c r="H20" s="82"/>
      <c r="I20" s="82" t="s">
        <v>418</v>
      </c>
      <c r="J20" s="84">
        <f>'Anexo 1.4 Quadro Fundo de Apoio'!G16</f>
        <v>63515</v>
      </c>
      <c r="K20" s="84">
        <f>'Anexo 1.4 Quadro Fundo de Apoio'!H16</f>
        <v>26464.799999999999</v>
      </c>
      <c r="L20" s="84">
        <f>'Anexo 1.4 Quadro Fundo de Apoio'!I16</f>
        <v>13232.36</v>
      </c>
      <c r="M20" s="126">
        <f t="shared" si="0"/>
        <v>39697.160000000003</v>
      </c>
      <c r="N20" s="84"/>
      <c r="O20" s="127"/>
      <c r="P20" s="127">
        <f t="shared" si="1"/>
        <v>0</v>
      </c>
      <c r="Q20" s="109">
        <f t="shared" si="2"/>
        <v>-23817.839999999997</v>
      </c>
      <c r="R20" s="110">
        <f t="shared" si="3"/>
        <v>-37.499551287097532</v>
      </c>
    </row>
    <row r="21" spans="1:18" s="125" customFormat="1" ht="73.5" customHeight="1" x14ac:dyDescent="0.25">
      <c r="A21" s="80" t="s">
        <v>370</v>
      </c>
      <c r="B21" s="81" t="s">
        <v>365</v>
      </c>
      <c r="C21" s="81" t="s">
        <v>172</v>
      </c>
      <c r="D21" s="81"/>
      <c r="E21" s="82" t="s">
        <v>281</v>
      </c>
      <c r="F21" s="82" t="s">
        <v>414</v>
      </c>
      <c r="G21" s="82" t="s">
        <v>23</v>
      </c>
      <c r="H21" s="82"/>
      <c r="I21" s="82" t="s">
        <v>419</v>
      </c>
      <c r="J21" s="84">
        <f>'Anexo 1.4 Reserva'!G16</f>
        <v>41990</v>
      </c>
      <c r="K21" s="84">
        <f>'Anexo 1.4 Reserva'!H16</f>
        <v>0</v>
      </c>
      <c r="L21" s="84">
        <f>'Anexo 1.4 Reserva'!I16</f>
        <v>1000</v>
      </c>
      <c r="M21" s="126">
        <f t="shared" si="0"/>
        <v>1000</v>
      </c>
      <c r="N21" s="84"/>
      <c r="O21" s="127"/>
      <c r="P21" s="127">
        <f t="shared" si="1"/>
        <v>0</v>
      </c>
      <c r="Q21" s="109">
        <f t="shared" si="2"/>
        <v>-40990</v>
      </c>
      <c r="R21" s="110">
        <f t="shared" si="3"/>
        <v>-97.618480590616812</v>
      </c>
    </row>
    <row r="22" spans="1:18" s="125" customFormat="1" ht="73.5" customHeight="1" x14ac:dyDescent="0.25">
      <c r="A22" s="80" t="s">
        <v>371</v>
      </c>
      <c r="B22" s="81" t="s">
        <v>365</v>
      </c>
      <c r="C22" s="81" t="s">
        <v>172</v>
      </c>
      <c r="D22" s="81"/>
      <c r="E22" s="82" t="s">
        <v>258</v>
      </c>
      <c r="F22" s="82" t="s">
        <v>415</v>
      </c>
      <c r="G22" s="82" t="s">
        <v>27</v>
      </c>
      <c r="H22" s="82"/>
      <c r="I22" s="82" t="s">
        <v>420</v>
      </c>
      <c r="J22" s="84">
        <f>'Anexo 1.4 Quadro Manutenção'!G21</f>
        <v>1474531.96</v>
      </c>
      <c r="K22" s="84">
        <f>'Anexo 1.4 Quadro Manutenção'!H21</f>
        <v>586650.69000000006</v>
      </c>
      <c r="L22" s="84">
        <f>'Anexo 1.4 Quadro Manutenção'!I21</f>
        <v>886640.43900000001</v>
      </c>
      <c r="M22" s="126">
        <f t="shared" si="0"/>
        <v>1473291.1290000002</v>
      </c>
      <c r="N22" s="84">
        <v>36639.47</v>
      </c>
      <c r="O22" s="127"/>
      <c r="P22" s="127">
        <f t="shared" si="1"/>
        <v>0</v>
      </c>
      <c r="Q22" s="109">
        <f t="shared" si="2"/>
        <v>-1240.8309999997728</v>
      </c>
      <c r="R22" s="110">
        <f t="shared" si="3"/>
        <v>-8.4150837937739434E-2</v>
      </c>
    </row>
    <row r="23" spans="1:18" s="125" customFormat="1" ht="73.5" customHeight="1" x14ac:dyDescent="0.25">
      <c r="A23" s="92" t="s">
        <v>371</v>
      </c>
      <c r="B23" s="94" t="s">
        <v>367</v>
      </c>
      <c r="C23" s="81" t="s">
        <v>158</v>
      </c>
      <c r="D23" s="81"/>
      <c r="E23" s="83" t="s">
        <v>417</v>
      </c>
      <c r="F23" s="83" t="s">
        <v>416</v>
      </c>
      <c r="G23" s="83" t="s">
        <v>27</v>
      </c>
      <c r="H23" s="82"/>
      <c r="I23" s="83" t="s">
        <v>421</v>
      </c>
      <c r="J23" s="146">
        <f>'Anexo 1.4 Quadro Aquisição'!G16</f>
        <v>38064.959999999999</v>
      </c>
      <c r="K23" s="146">
        <f>'Anexo 1.4 Quadro Aquisição'!H16</f>
        <v>2969.1</v>
      </c>
      <c r="L23" s="84">
        <f>'Anexo 1.4 Quadro Aquisição'!I16</f>
        <v>35095.9</v>
      </c>
      <c r="M23" s="126">
        <f t="shared" si="0"/>
        <v>38065</v>
      </c>
      <c r="N23" s="84"/>
      <c r="O23" s="127"/>
      <c r="P23" s="127">
        <f t="shared" si="1"/>
        <v>0</v>
      </c>
      <c r="Q23" s="109">
        <f t="shared" si="2"/>
        <v>4.0000000000873115E-2</v>
      </c>
      <c r="R23" s="110">
        <f t="shared" si="3"/>
        <v>1.0508352038429337E-4</v>
      </c>
    </row>
    <row r="24" spans="1:18" s="125" customFormat="1" ht="16.5" thickBot="1" x14ac:dyDescent="0.3">
      <c r="A24" s="208" t="s">
        <v>373</v>
      </c>
      <c r="B24" s="209"/>
      <c r="C24" s="209"/>
      <c r="D24" s="209"/>
      <c r="E24" s="209"/>
      <c r="F24" s="209"/>
      <c r="G24" s="209"/>
      <c r="H24" s="209"/>
      <c r="I24" s="210"/>
      <c r="J24" s="128">
        <f>SUM(J18:J23)</f>
        <v>1787128.92</v>
      </c>
      <c r="K24" s="128">
        <f t="shared" ref="K24:P24" si="5">SUM(K18:K23)</f>
        <v>686512.69000000006</v>
      </c>
      <c r="L24" s="128">
        <f t="shared" si="5"/>
        <v>941602.96900000004</v>
      </c>
      <c r="M24" s="128">
        <f t="shared" si="0"/>
        <v>1628115.659</v>
      </c>
      <c r="N24" s="128">
        <f t="shared" si="5"/>
        <v>36639.47</v>
      </c>
      <c r="O24" s="128">
        <f t="shared" si="5"/>
        <v>0</v>
      </c>
      <c r="P24" s="128">
        <f t="shared" si="5"/>
        <v>0</v>
      </c>
      <c r="Q24" s="128">
        <f t="shared" si="2"/>
        <v>-159013.26099999994</v>
      </c>
      <c r="R24" s="129">
        <f t="shared" si="3"/>
        <v>-8.8976939055969133</v>
      </c>
    </row>
    <row r="25" spans="1:18" s="125" customFormat="1" ht="73.5" customHeight="1" x14ac:dyDescent="0.25">
      <c r="A25" s="93" t="s">
        <v>374</v>
      </c>
      <c r="B25" s="81" t="s">
        <v>365</v>
      </c>
      <c r="C25" s="81" t="s">
        <v>172</v>
      </c>
      <c r="D25" s="81"/>
      <c r="E25" s="86" t="s">
        <v>426</v>
      </c>
      <c r="F25" s="86" t="s">
        <v>427</v>
      </c>
      <c r="G25" s="86" t="s">
        <v>18</v>
      </c>
      <c r="H25" s="82"/>
      <c r="I25" s="86" t="s">
        <v>428</v>
      </c>
      <c r="J25" s="85">
        <f>'Anexo 1.4 Fiscalização'!G22</f>
        <v>591500</v>
      </c>
      <c r="K25" s="85">
        <f>'Anexo 1.4 Fiscalização'!H22</f>
        <v>217189.80000000002</v>
      </c>
      <c r="L25" s="84">
        <f>'Anexo 1.4 Fiscalização'!I22</f>
        <v>255810.22099999979</v>
      </c>
      <c r="M25" s="126">
        <f t="shared" si="0"/>
        <v>473000.02099999983</v>
      </c>
      <c r="N25" s="84"/>
      <c r="O25" s="127"/>
      <c r="P25" s="127">
        <f t="shared" si="1"/>
        <v>0</v>
      </c>
      <c r="Q25" s="109">
        <f t="shared" si="2"/>
        <v>-118499.97900000017</v>
      </c>
      <c r="R25" s="110">
        <f t="shared" si="3"/>
        <v>-20.03380879120882</v>
      </c>
    </row>
    <row r="26" spans="1:18" s="125" customFormat="1" ht="21.75" customHeight="1" thickBot="1" x14ac:dyDescent="0.3">
      <c r="A26" s="107" t="s">
        <v>375</v>
      </c>
      <c r="B26" s="104"/>
      <c r="C26" s="104"/>
      <c r="D26" s="100"/>
      <c r="E26" s="105"/>
      <c r="F26" s="105"/>
      <c r="G26" s="105"/>
      <c r="H26" s="105"/>
      <c r="I26" s="106"/>
      <c r="J26" s="128">
        <f>SUM(J25)</f>
        <v>591500</v>
      </c>
      <c r="K26" s="128">
        <f>SUM(K25)</f>
        <v>217189.80000000002</v>
      </c>
      <c r="L26" s="128">
        <f t="shared" ref="L26:P26" si="6">SUM(L25)</f>
        <v>255810.22099999979</v>
      </c>
      <c r="M26" s="128">
        <f t="shared" si="0"/>
        <v>473000.02099999983</v>
      </c>
      <c r="N26" s="128">
        <f t="shared" si="6"/>
        <v>0</v>
      </c>
      <c r="O26" s="128">
        <f t="shared" si="6"/>
        <v>0</v>
      </c>
      <c r="P26" s="128">
        <f t="shared" si="6"/>
        <v>0</v>
      </c>
      <c r="Q26" s="128">
        <f t="shared" si="2"/>
        <v>-118499.97900000017</v>
      </c>
      <c r="R26" s="129">
        <f t="shared" si="3"/>
        <v>-20.03380879120882</v>
      </c>
    </row>
    <row r="27" spans="1:18" s="125" customFormat="1" ht="60" customHeight="1" x14ac:dyDescent="0.25">
      <c r="A27" s="80" t="s">
        <v>376</v>
      </c>
      <c r="B27" s="81" t="s">
        <v>365</v>
      </c>
      <c r="C27" s="81" t="s">
        <v>172</v>
      </c>
      <c r="D27" s="81"/>
      <c r="E27" s="82" t="s">
        <v>430</v>
      </c>
      <c r="F27" s="82" t="s">
        <v>433</v>
      </c>
      <c r="G27" s="82" t="s">
        <v>60</v>
      </c>
      <c r="H27" s="82"/>
      <c r="I27" s="82" t="s">
        <v>377</v>
      </c>
      <c r="J27" s="84">
        <f>'Anexo 1.4 Manutenção Plenário'!G23</f>
        <v>437200</v>
      </c>
      <c r="K27" s="84">
        <f>'Anexo 1.4 Manutenção Plenário'!H23</f>
        <v>109439.95</v>
      </c>
      <c r="L27" s="84">
        <f>'Anexo 1.4 Manutenção Plenário'!I23</f>
        <v>135881.84</v>
      </c>
      <c r="M27" s="126">
        <f t="shared" si="0"/>
        <v>245321.78999999998</v>
      </c>
      <c r="N27" s="84">
        <v>5000</v>
      </c>
      <c r="O27" s="127"/>
      <c r="P27" s="127">
        <f t="shared" ref="P27:P36" si="7">IFERROR(O27/M27*100,)</f>
        <v>0</v>
      </c>
      <c r="Q27" s="109">
        <f t="shared" si="2"/>
        <v>-191878.21000000002</v>
      </c>
      <c r="R27" s="110">
        <f t="shared" si="3"/>
        <v>-43.887971180237884</v>
      </c>
    </row>
    <row r="28" spans="1:18" s="125" customFormat="1" ht="60" customHeight="1" x14ac:dyDescent="0.25">
      <c r="A28" s="80" t="s">
        <v>376</v>
      </c>
      <c r="B28" s="81" t="s">
        <v>367</v>
      </c>
      <c r="C28" s="81" t="s">
        <v>172</v>
      </c>
      <c r="D28" s="81"/>
      <c r="E28" s="82" t="s">
        <v>436</v>
      </c>
      <c r="F28" s="82" t="s">
        <v>434</v>
      </c>
      <c r="G28" s="82" t="s">
        <v>25</v>
      </c>
      <c r="H28" s="82"/>
      <c r="I28" s="82" t="s">
        <v>435</v>
      </c>
      <c r="J28" s="84">
        <f>'Anexo 1.4 Capacitação'!G16</f>
        <v>40000</v>
      </c>
      <c r="K28" s="84">
        <f>'Anexo 1.4 Capacitação'!H16</f>
        <v>5951.61</v>
      </c>
      <c r="L28" s="84">
        <f>'Anexo 1.4 Capacitação'!I16</f>
        <v>4048.39</v>
      </c>
      <c r="M28" s="126">
        <f t="shared" si="0"/>
        <v>10000</v>
      </c>
      <c r="N28" s="84"/>
      <c r="O28" s="127"/>
      <c r="P28" s="127">
        <f t="shared" si="7"/>
        <v>0</v>
      </c>
      <c r="Q28" s="109">
        <f t="shared" si="2"/>
        <v>-30000</v>
      </c>
      <c r="R28" s="110">
        <f t="shared" si="3"/>
        <v>-75</v>
      </c>
    </row>
    <row r="29" spans="1:18" s="125" customFormat="1" ht="16.5" thickBot="1" x14ac:dyDescent="0.3">
      <c r="A29" s="208" t="s">
        <v>378</v>
      </c>
      <c r="B29" s="209"/>
      <c r="C29" s="209"/>
      <c r="D29" s="209"/>
      <c r="E29" s="209"/>
      <c r="F29" s="209"/>
      <c r="G29" s="209"/>
      <c r="H29" s="209"/>
      <c r="I29" s="210"/>
      <c r="J29" s="128">
        <f t="shared" ref="J29" si="8">SUM(J27:J28)</f>
        <v>477200</v>
      </c>
      <c r="K29" s="128">
        <f>SUM(K27:K28)</f>
        <v>115391.56</v>
      </c>
      <c r="L29" s="128">
        <f t="shared" ref="L29:P29" si="9">SUM(L27:L28)</f>
        <v>139930.23000000001</v>
      </c>
      <c r="M29" s="128">
        <f t="shared" si="0"/>
        <v>255321.79</v>
      </c>
      <c r="N29" s="128">
        <f t="shared" si="9"/>
        <v>5000</v>
      </c>
      <c r="O29" s="130">
        <f t="shared" si="9"/>
        <v>0</v>
      </c>
      <c r="P29" s="127">
        <f t="shared" si="9"/>
        <v>0</v>
      </c>
      <c r="Q29" s="128">
        <f t="shared" si="2"/>
        <v>-221878.21</v>
      </c>
      <c r="R29" s="129">
        <f t="shared" si="3"/>
        <v>-46.495852891869241</v>
      </c>
    </row>
    <row r="30" spans="1:18" s="125" customFormat="1" ht="60" customHeight="1" x14ac:dyDescent="0.25">
      <c r="A30" s="80" t="s">
        <v>379</v>
      </c>
      <c r="B30" s="81" t="s">
        <v>365</v>
      </c>
      <c r="C30" s="81" t="s">
        <v>172</v>
      </c>
      <c r="D30" s="81"/>
      <c r="E30" s="82" t="s">
        <v>143</v>
      </c>
      <c r="F30" s="82" t="s">
        <v>406</v>
      </c>
      <c r="G30" s="82" t="s">
        <v>18</v>
      </c>
      <c r="H30" s="82"/>
      <c r="I30" s="82" t="s">
        <v>437</v>
      </c>
      <c r="J30" s="84">
        <f>'Anexo 1.4 Quadro CEP '!G20</f>
        <v>12000</v>
      </c>
      <c r="K30" s="84">
        <f>'Anexo 1.4 Quadro CEP '!H20</f>
        <v>0</v>
      </c>
      <c r="L30" s="84">
        <f>'Anexo 1.4 Quadro CEP '!I20</f>
        <v>1000</v>
      </c>
      <c r="M30" s="126">
        <f t="shared" si="0"/>
        <v>1000</v>
      </c>
      <c r="N30" s="84"/>
      <c r="O30" s="127"/>
      <c r="P30" s="127">
        <f t="shared" si="7"/>
        <v>0</v>
      </c>
      <c r="Q30" s="109">
        <f t="shared" si="2"/>
        <v>-11000</v>
      </c>
      <c r="R30" s="110">
        <f t="shared" si="3"/>
        <v>-91.666666666666657</v>
      </c>
    </row>
    <row r="31" spans="1:18" s="125" customFormat="1" ht="16.5" thickBot="1" x14ac:dyDescent="0.3">
      <c r="A31" s="208" t="s">
        <v>380</v>
      </c>
      <c r="B31" s="209"/>
      <c r="C31" s="209"/>
      <c r="D31" s="209"/>
      <c r="E31" s="209"/>
      <c r="F31" s="209"/>
      <c r="G31" s="209"/>
      <c r="H31" s="209"/>
      <c r="I31" s="210"/>
      <c r="J31" s="128">
        <f>SUM(J30)</f>
        <v>12000</v>
      </c>
      <c r="K31" s="128">
        <f t="shared" ref="K31:P31" si="10">SUM(K30)</f>
        <v>0</v>
      </c>
      <c r="L31" s="128">
        <f t="shared" si="10"/>
        <v>1000</v>
      </c>
      <c r="M31" s="128">
        <f t="shared" si="0"/>
        <v>1000</v>
      </c>
      <c r="N31" s="128">
        <f t="shared" si="10"/>
        <v>0</v>
      </c>
      <c r="O31" s="130">
        <f t="shared" si="10"/>
        <v>0</v>
      </c>
      <c r="P31" s="127">
        <f t="shared" si="10"/>
        <v>0</v>
      </c>
      <c r="Q31" s="128">
        <f t="shared" si="2"/>
        <v>-11000</v>
      </c>
      <c r="R31" s="129">
        <f t="shared" si="3"/>
        <v>-91.666666666666657</v>
      </c>
    </row>
    <row r="32" spans="1:18" s="125" customFormat="1" ht="118.5" customHeight="1" x14ac:dyDescent="0.25">
      <c r="A32" s="80" t="s">
        <v>381</v>
      </c>
      <c r="B32" s="81" t="s">
        <v>365</v>
      </c>
      <c r="C32" s="81" t="s">
        <v>172</v>
      </c>
      <c r="D32" s="81"/>
      <c r="E32" s="82" t="s">
        <v>204</v>
      </c>
      <c r="F32" s="82" t="s">
        <v>444</v>
      </c>
      <c r="G32" s="82" t="s">
        <v>23</v>
      </c>
      <c r="H32" s="82"/>
      <c r="I32" s="174" t="s">
        <v>438</v>
      </c>
      <c r="J32" s="84">
        <f>'Anexo 1.4 Quadro CFA'!G17</f>
        <v>12000</v>
      </c>
      <c r="K32" s="84">
        <f>'Anexo 1.4 Quadro CFA'!H17</f>
        <v>0</v>
      </c>
      <c r="L32" s="84">
        <f>'Anexo 1.4 Quadro CFA'!I17</f>
        <v>1000</v>
      </c>
      <c r="M32" s="126">
        <f t="shared" si="0"/>
        <v>1000</v>
      </c>
      <c r="N32" s="84"/>
      <c r="O32" s="127"/>
      <c r="P32" s="127">
        <f t="shared" si="7"/>
        <v>0</v>
      </c>
      <c r="Q32" s="109">
        <f t="shared" si="2"/>
        <v>-11000</v>
      </c>
      <c r="R32" s="110">
        <f t="shared" si="3"/>
        <v>-91.666666666666657</v>
      </c>
    </row>
    <row r="33" spans="1:18" s="125" customFormat="1" ht="16.5" thickBot="1" x14ac:dyDescent="0.3">
      <c r="A33" s="208" t="s">
        <v>382</v>
      </c>
      <c r="B33" s="209"/>
      <c r="C33" s="209"/>
      <c r="D33" s="209"/>
      <c r="E33" s="209"/>
      <c r="F33" s="209"/>
      <c r="G33" s="209"/>
      <c r="H33" s="209"/>
      <c r="I33" s="210"/>
      <c r="J33" s="128">
        <f>SUM(J32)</f>
        <v>12000</v>
      </c>
      <c r="K33" s="128">
        <f t="shared" ref="K33:P33" si="11">SUM(K32)</f>
        <v>0</v>
      </c>
      <c r="L33" s="128">
        <f t="shared" si="11"/>
        <v>1000</v>
      </c>
      <c r="M33" s="128">
        <f t="shared" si="0"/>
        <v>1000</v>
      </c>
      <c r="N33" s="128">
        <f t="shared" si="11"/>
        <v>0</v>
      </c>
      <c r="O33" s="130">
        <f t="shared" si="11"/>
        <v>0</v>
      </c>
      <c r="P33" s="127">
        <f t="shared" si="11"/>
        <v>0</v>
      </c>
      <c r="Q33" s="128">
        <f t="shared" si="2"/>
        <v>-11000</v>
      </c>
      <c r="R33" s="129">
        <f t="shared" si="3"/>
        <v>-91.666666666666657</v>
      </c>
    </row>
    <row r="34" spans="1:18" s="125" customFormat="1" ht="60" customHeight="1" x14ac:dyDescent="0.25">
      <c r="A34" s="80" t="s">
        <v>383</v>
      </c>
      <c r="B34" s="81" t="s">
        <v>365</v>
      </c>
      <c r="C34" s="81" t="s">
        <v>172</v>
      </c>
      <c r="D34" s="81"/>
      <c r="E34" s="82" t="s">
        <v>161</v>
      </c>
      <c r="F34" s="82" t="s">
        <v>445</v>
      </c>
      <c r="G34" s="82" t="s">
        <v>21</v>
      </c>
      <c r="H34" s="82"/>
      <c r="I34" s="82" t="s">
        <v>439</v>
      </c>
      <c r="J34" s="84">
        <f>'Anexo 1.4 Quadro CED'!G20</f>
        <v>12000</v>
      </c>
      <c r="K34" s="84">
        <f>'Anexo 1.4 Quadro CED'!H20</f>
        <v>0</v>
      </c>
      <c r="L34" s="84">
        <f>'Anexo 1.4 Quadro CED'!I20</f>
        <v>1000</v>
      </c>
      <c r="M34" s="126">
        <f t="shared" si="0"/>
        <v>1000</v>
      </c>
      <c r="N34" s="84"/>
      <c r="O34" s="127"/>
      <c r="P34" s="127">
        <f t="shared" si="7"/>
        <v>0</v>
      </c>
      <c r="Q34" s="109">
        <f t="shared" si="2"/>
        <v>-11000</v>
      </c>
      <c r="R34" s="110">
        <f t="shared" si="3"/>
        <v>-91.666666666666657</v>
      </c>
    </row>
    <row r="35" spans="1:18" s="125" customFormat="1" ht="16.5" thickBot="1" x14ac:dyDescent="0.3">
      <c r="A35" s="208" t="s">
        <v>384</v>
      </c>
      <c r="B35" s="209"/>
      <c r="C35" s="209"/>
      <c r="D35" s="209"/>
      <c r="E35" s="209"/>
      <c r="F35" s="209"/>
      <c r="G35" s="209"/>
      <c r="H35" s="209"/>
      <c r="I35" s="210"/>
      <c r="J35" s="128">
        <f>SUM(J34)</f>
        <v>12000</v>
      </c>
      <c r="K35" s="128">
        <f t="shared" ref="K35:P35" si="12">SUM(K34)</f>
        <v>0</v>
      </c>
      <c r="L35" s="128">
        <f t="shared" si="12"/>
        <v>1000</v>
      </c>
      <c r="M35" s="128">
        <f t="shared" si="0"/>
        <v>1000</v>
      </c>
      <c r="N35" s="128">
        <f t="shared" si="12"/>
        <v>0</v>
      </c>
      <c r="O35" s="130">
        <f t="shared" si="12"/>
        <v>0</v>
      </c>
      <c r="P35" s="127">
        <f t="shared" si="12"/>
        <v>0</v>
      </c>
      <c r="Q35" s="128">
        <f t="shared" si="2"/>
        <v>-11000</v>
      </c>
      <c r="R35" s="129">
        <f t="shared" si="3"/>
        <v>-91.666666666666657</v>
      </c>
    </row>
    <row r="36" spans="1:18" s="125" customFormat="1" ht="33.75" customHeight="1" x14ac:dyDescent="0.25">
      <c r="A36" s="213" t="s">
        <v>385</v>
      </c>
      <c r="B36" s="215" t="s">
        <v>367</v>
      </c>
      <c r="C36" s="215" t="s">
        <v>172</v>
      </c>
      <c r="D36" s="215"/>
      <c r="E36" s="217" t="s">
        <v>177</v>
      </c>
      <c r="F36" s="217" t="s">
        <v>431</v>
      </c>
      <c r="G36" s="219" t="s">
        <v>78</v>
      </c>
      <c r="H36" s="82" t="s">
        <v>42</v>
      </c>
      <c r="I36" s="217" t="s">
        <v>432</v>
      </c>
      <c r="J36" s="211">
        <f>'Anexo 1.4 Quadro CEF'!G25</f>
        <v>12000</v>
      </c>
      <c r="K36" s="211">
        <f>'Anexo 1.4 Quadro CEF'!H25</f>
        <v>945.21</v>
      </c>
      <c r="L36" s="211">
        <f>'Anexo 1.4 Quadro CEF'!I25</f>
        <v>54.79</v>
      </c>
      <c r="M36" s="238">
        <f t="shared" ref="M36" si="13">K36+L36</f>
        <v>1000</v>
      </c>
      <c r="N36" s="211"/>
      <c r="O36" s="239"/>
      <c r="P36" s="235">
        <f t="shared" si="7"/>
        <v>0</v>
      </c>
      <c r="Q36" s="240">
        <f t="shared" si="2"/>
        <v>-11000</v>
      </c>
      <c r="R36" s="245">
        <f>IFERROR(Q36/J37*100,)</f>
        <v>0</v>
      </c>
    </row>
    <row r="37" spans="1:18" s="125" customFormat="1" ht="33.75" customHeight="1" x14ac:dyDescent="0.25">
      <c r="A37" s="214"/>
      <c r="B37" s="216"/>
      <c r="C37" s="216"/>
      <c r="D37" s="216"/>
      <c r="E37" s="218"/>
      <c r="F37" s="218"/>
      <c r="G37" s="220"/>
      <c r="H37" s="82" t="s">
        <v>45</v>
      </c>
      <c r="I37" s="218"/>
      <c r="J37" s="212"/>
      <c r="K37" s="212"/>
      <c r="L37" s="212"/>
      <c r="M37" s="232"/>
      <c r="N37" s="212"/>
      <c r="O37" s="237"/>
      <c r="P37" s="237"/>
      <c r="Q37" s="241">
        <f t="shared" si="2"/>
        <v>0</v>
      </c>
      <c r="R37" s="246"/>
    </row>
    <row r="38" spans="1:18" s="125" customFormat="1" ht="25.5" customHeight="1" thickBot="1" x14ac:dyDescent="0.3">
      <c r="A38" s="208" t="s">
        <v>386</v>
      </c>
      <c r="B38" s="209"/>
      <c r="C38" s="209"/>
      <c r="D38" s="209"/>
      <c r="E38" s="209"/>
      <c r="F38" s="209"/>
      <c r="G38" s="209"/>
      <c r="H38" s="209"/>
      <c r="I38" s="210"/>
      <c r="J38" s="128">
        <f>SUM(J36)</f>
        <v>12000</v>
      </c>
      <c r="K38" s="128">
        <f t="shared" ref="K38:P38" si="14">SUM(K36)</f>
        <v>945.21</v>
      </c>
      <c r="L38" s="128">
        <f t="shared" si="14"/>
        <v>54.79</v>
      </c>
      <c r="M38" s="128">
        <f t="shared" ref="M38" si="15">K38+L38</f>
        <v>1000</v>
      </c>
      <c r="N38" s="128">
        <f t="shared" si="14"/>
        <v>0</v>
      </c>
      <c r="O38" s="130">
        <f t="shared" si="14"/>
        <v>0</v>
      </c>
      <c r="P38" s="127">
        <f t="shared" si="14"/>
        <v>0</v>
      </c>
      <c r="Q38" s="128">
        <f t="shared" si="2"/>
        <v>-11000</v>
      </c>
      <c r="R38" s="129">
        <f>IFERROR(Q38/J38*100,)</f>
        <v>-91.666666666666657</v>
      </c>
    </row>
    <row r="39" spans="1:18" s="125" customFormat="1" ht="34.5" customHeight="1" thickBot="1" x14ac:dyDescent="0.3">
      <c r="A39" s="203" t="s">
        <v>15</v>
      </c>
      <c r="B39" s="204"/>
      <c r="C39" s="204"/>
      <c r="D39" s="204"/>
      <c r="E39" s="204"/>
      <c r="F39" s="204"/>
      <c r="G39" s="204"/>
      <c r="H39" s="204"/>
      <c r="I39" s="205"/>
      <c r="J39" s="128">
        <f>SUM(J29,J26,J24,J17,J31,J33,J35,J38)</f>
        <v>3252588.96</v>
      </c>
      <c r="K39" s="128">
        <f>SUM(K29,K26,K24,K17,K31,K33,K35,K38)</f>
        <v>1068906.97</v>
      </c>
      <c r="L39" s="128">
        <f>SUM(L29,L26,L24,L17,L31,L33,L35,L38)</f>
        <v>1439990.49</v>
      </c>
      <c r="M39" s="128">
        <f>SUM(M29,M26,M24,M17,M31,M33,M35,M38)</f>
        <v>2508897.46</v>
      </c>
      <c r="N39" s="128">
        <f t="shared" ref="N39:Q39" si="16">SUM(N29,N26,N24,N17,N31,N33,N35,N38)</f>
        <v>41639.47</v>
      </c>
      <c r="O39" s="128">
        <f t="shared" si="16"/>
        <v>0</v>
      </c>
      <c r="P39" s="128">
        <f t="shared" si="16"/>
        <v>0</v>
      </c>
      <c r="Q39" s="128">
        <f t="shared" si="16"/>
        <v>-743691.50000000012</v>
      </c>
      <c r="R39" s="131">
        <f>IFERROR(Q39/J39*100,)</f>
        <v>-22.86460137280919</v>
      </c>
    </row>
    <row r="40" spans="1:18" s="3" customFormat="1" ht="21" x14ac:dyDescent="0.25">
      <c r="A40" s="185" t="s">
        <v>133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</row>
    <row r="41" spans="1:18" s="3" customFormat="1" ht="130.5" customHeight="1" x14ac:dyDescent="0.25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</row>
    <row r="42" spans="1:18" s="3" customFormat="1" ht="15" customHeight="1" x14ac:dyDescent="0.25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</row>
  </sheetData>
  <sheetProtection formatCells="0" formatRows="0" insertRows="0" deleteRows="0"/>
  <autoFilter ref="A9:R40"/>
  <mergeCells count="65">
    <mergeCell ref="P10:P12"/>
    <mergeCell ref="Q10:Q12"/>
    <mergeCell ref="R10:R12"/>
    <mergeCell ref="R36:R37"/>
    <mergeCell ref="M36:M37"/>
    <mergeCell ref="N36:N37"/>
    <mergeCell ref="O36:O37"/>
    <mergeCell ref="P36:P37"/>
    <mergeCell ref="Q36:Q37"/>
    <mergeCell ref="K10:K12"/>
    <mergeCell ref="L10:L12"/>
    <mergeCell ref="M10:M12"/>
    <mergeCell ref="N10:N12"/>
    <mergeCell ref="O10:O12"/>
    <mergeCell ref="F10:F12"/>
    <mergeCell ref="G10:G12"/>
    <mergeCell ref="I10:I12"/>
    <mergeCell ref="J10:J12"/>
    <mergeCell ref="A10:A12"/>
    <mergeCell ref="B10:B12"/>
    <mergeCell ref="C10:C12"/>
    <mergeCell ref="D10:D12"/>
    <mergeCell ref="E10:E12"/>
    <mergeCell ref="L36:L37"/>
    <mergeCell ref="A33:I33"/>
    <mergeCell ref="A35:I35"/>
    <mergeCell ref="A36:A37"/>
    <mergeCell ref="B36:B37"/>
    <mergeCell ref="C36:C37"/>
    <mergeCell ref="E36:E37"/>
    <mergeCell ref="F36:F37"/>
    <mergeCell ref="G36:G37"/>
    <mergeCell ref="I36:I37"/>
    <mergeCell ref="D36:D37"/>
    <mergeCell ref="A42:R42"/>
    <mergeCell ref="A41:R41"/>
    <mergeCell ref="A40:R40"/>
    <mergeCell ref="J8:J9"/>
    <mergeCell ref="O8:O9"/>
    <mergeCell ref="M8:M9"/>
    <mergeCell ref="A39:I39"/>
    <mergeCell ref="H8:H9"/>
    <mergeCell ref="P8:P9"/>
    <mergeCell ref="A17:I17"/>
    <mergeCell ref="A24:I24"/>
    <mergeCell ref="A29:I29"/>
    <mergeCell ref="A31:I31"/>
    <mergeCell ref="J36:J37"/>
    <mergeCell ref="A38:I38"/>
    <mergeCell ref="K36:K37"/>
    <mergeCell ref="A3:R3"/>
    <mergeCell ref="I8:I9"/>
    <mergeCell ref="A5:R5"/>
    <mergeCell ref="Q8:R8"/>
    <mergeCell ref="A8:A9"/>
    <mergeCell ref="B8:B9"/>
    <mergeCell ref="E8:E9"/>
    <mergeCell ref="G8:G9"/>
    <mergeCell ref="F8:F9"/>
    <mergeCell ref="A4:R4"/>
    <mergeCell ref="A7:R7"/>
    <mergeCell ref="K8:L8"/>
    <mergeCell ref="D8:D9"/>
    <mergeCell ref="N8:N9"/>
    <mergeCell ref="C8:C9"/>
  </mergeCells>
  <phoneticPr fontId="40" type="noConversion"/>
  <dataValidations count="2">
    <dataValidation type="list" allowBlank="1" showInputMessage="1" showErrorMessage="1" sqref="H13:H16 H18:H23 H34 H27:H28 H30 H32 H25">
      <formula1>#REF!</formula1>
    </dataValidation>
    <dataValidation type="list" allowBlank="1" showInputMessage="1" showErrorMessage="1" sqref="H36:H37 H11">
      <formula1>#REF!</formula1>
    </dataValidation>
  </dataValidations>
  <pageMargins left="0.23622047244094491" right="0.23622047244094491" top="0.27" bottom="0.17" header="0.31496062992125984" footer="0.31496062992125984"/>
  <pageSetup paperSize="9" scale="29" fitToHeight="0" orientation="landscape" r:id="rId1"/>
  <ignoredErrors>
    <ignoredError sqref="J13:M13 J14 J15:L15 K14:L14 J16:L16 J19:L19 J18:L18 J20:L20 J21:L22 J23:L23 J25 M14:M38 J27 J28:L28 J30:L30 J37 J36 J10 M10 K25:L25 K27:L27 J11:J12 M11:M12 K10:L12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[2]Resumo!#REF!</xm:f>
          </x14:formula1>
          <xm:sqref>G18:G23 G25 G27:G28 G30 G32 G34 G36 G10 G13:G16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84"/>
  <sheetViews>
    <sheetView view="pageBreakPreview" zoomScale="28" zoomScaleNormal="30" zoomScaleSheetLayoutView="28" workbookViewId="0">
      <selection activeCell="ER24" sqref="ER24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74.5703125" style="5" customWidth="1"/>
    <col min="4" max="4" width="98.140625" style="5" customWidth="1"/>
    <col min="5" max="5" width="48.42578125" style="77" customWidth="1"/>
    <col min="6" max="6" width="74.28515625" style="5" customWidth="1"/>
    <col min="7" max="7" width="46.5703125" style="5" customWidth="1"/>
    <col min="8" max="9" width="45.42578125" style="5" customWidth="1"/>
    <col min="10" max="10" width="43.7109375" style="5" bestFit="1" customWidth="1"/>
    <col min="11" max="11" width="24.140625" style="5" bestFit="1" customWidth="1"/>
    <col min="12" max="12" width="26" style="5" customWidth="1"/>
    <col min="13" max="13" width="53.7109375" style="5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21.425781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177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178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78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52.5" hidden="1" customHeight="1" x14ac:dyDescent="0.5">
      <c r="A14" s="20"/>
      <c r="B14" s="27"/>
      <c r="C14" s="20">
        <v>3000</v>
      </c>
      <c r="D14" s="21" t="s">
        <v>98</v>
      </c>
      <c r="E14" s="79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149.25" customHeight="1" x14ac:dyDescent="0.5">
      <c r="A15" s="274" t="s">
        <v>148</v>
      </c>
      <c r="B15" s="275"/>
      <c r="C15" s="54" t="s">
        <v>181</v>
      </c>
      <c r="D15" s="8" t="s">
        <v>182</v>
      </c>
      <c r="E15" s="76" t="s">
        <v>96</v>
      </c>
      <c r="F15" s="54" t="s">
        <v>183</v>
      </c>
      <c r="G15" s="70">
        <v>0</v>
      </c>
      <c r="H15" s="87">
        <v>0</v>
      </c>
      <c r="I15" s="70">
        <v>0</v>
      </c>
      <c r="J15" s="70">
        <f t="shared" ref="J15:J24" si="1">H15+I15</f>
        <v>0</v>
      </c>
      <c r="K15" s="108">
        <f t="shared" ref="K15:K24" si="2">J15-G15</f>
        <v>0</v>
      </c>
      <c r="L15" s="114">
        <f t="shared" ref="L15:L25" si="3">IFERROR(K15/G15*100,0)</f>
        <v>0</v>
      </c>
      <c r="M15" s="89" t="s">
        <v>135</v>
      </c>
      <c r="N15" s="28"/>
      <c r="O15" s="29">
        <f t="shared" ref="O15:O25" si="4">IFERROR(N15/J15*100,)</f>
        <v>0</v>
      </c>
      <c r="P15" s="30" t="s">
        <v>357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135</v>
      </c>
    </row>
    <row r="16" spans="1:53" ht="198" customHeight="1" x14ac:dyDescent="0.4">
      <c r="A16" s="274" t="s">
        <v>148</v>
      </c>
      <c r="B16" s="275"/>
      <c r="C16" s="54" t="s">
        <v>184</v>
      </c>
      <c r="D16" s="8" t="s">
        <v>424</v>
      </c>
      <c r="E16" s="76" t="s">
        <v>79</v>
      </c>
      <c r="F16" s="54" t="s">
        <v>180</v>
      </c>
      <c r="G16" s="70">
        <v>1000</v>
      </c>
      <c r="H16" s="87">
        <v>0</v>
      </c>
      <c r="I16" s="70">
        <v>0</v>
      </c>
      <c r="J16" s="70">
        <f t="shared" si="1"/>
        <v>0</v>
      </c>
      <c r="K16" s="108">
        <f t="shared" si="2"/>
        <v>-1000</v>
      </c>
      <c r="L16" s="114">
        <f t="shared" si="3"/>
        <v>-100</v>
      </c>
      <c r="M16" s="89" t="s">
        <v>135</v>
      </c>
      <c r="N16" s="28"/>
      <c r="O16" s="29">
        <f t="shared" si="4"/>
        <v>0</v>
      </c>
      <c r="P16" s="30" t="s">
        <v>357</v>
      </c>
      <c r="Z16" s="3"/>
      <c r="AA16" s="18"/>
      <c r="AB16" s="16"/>
      <c r="AC16" s="16"/>
      <c r="AD16" s="16"/>
      <c r="AE16" s="16"/>
      <c r="AF16" s="16"/>
      <c r="AG16" s="3"/>
      <c r="AH16" s="3"/>
      <c r="AI16" s="3"/>
      <c r="AJ16" s="3"/>
    </row>
    <row r="17" spans="1:53" ht="260.25" customHeight="1" x14ac:dyDescent="0.25">
      <c r="A17" s="274" t="s">
        <v>148</v>
      </c>
      <c r="B17" s="275"/>
      <c r="C17" s="54" t="s">
        <v>185</v>
      </c>
      <c r="D17" s="8" t="s">
        <v>186</v>
      </c>
      <c r="E17" s="76" t="s">
        <v>96</v>
      </c>
      <c r="F17" s="54" t="s">
        <v>187</v>
      </c>
      <c r="G17" s="70">
        <v>2500</v>
      </c>
      <c r="H17" s="87">
        <v>0</v>
      </c>
      <c r="I17" s="70">
        <v>0</v>
      </c>
      <c r="J17" s="70">
        <f t="shared" si="1"/>
        <v>0</v>
      </c>
      <c r="K17" s="108">
        <f t="shared" si="2"/>
        <v>-2500</v>
      </c>
      <c r="L17" s="114">
        <f t="shared" si="3"/>
        <v>-100</v>
      </c>
      <c r="M17" s="89" t="s">
        <v>135</v>
      </c>
      <c r="N17" s="28"/>
      <c r="O17" s="29">
        <f t="shared" si="4"/>
        <v>0</v>
      </c>
      <c r="P17" s="30" t="s">
        <v>357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53" ht="379.5" customHeight="1" x14ac:dyDescent="0.4">
      <c r="A18" s="274" t="s">
        <v>148</v>
      </c>
      <c r="B18" s="275"/>
      <c r="C18" s="54" t="s">
        <v>425</v>
      </c>
      <c r="D18" s="8" t="s">
        <v>188</v>
      </c>
      <c r="E18" s="76" t="s">
        <v>79</v>
      </c>
      <c r="F18" s="54" t="s">
        <v>189</v>
      </c>
      <c r="G18" s="70">
        <v>6000</v>
      </c>
      <c r="H18" s="87">
        <v>0</v>
      </c>
      <c r="I18" s="70">
        <v>0</v>
      </c>
      <c r="J18" s="70">
        <f t="shared" si="1"/>
        <v>0</v>
      </c>
      <c r="K18" s="108">
        <f t="shared" si="2"/>
        <v>-6000</v>
      </c>
      <c r="L18" s="114">
        <f t="shared" si="3"/>
        <v>-100</v>
      </c>
      <c r="M18" s="89" t="s">
        <v>135</v>
      </c>
      <c r="N18" s="28"/>
      <c r="O18" s="29">
        <f>IFERROR(N18/J18*100,)</f>
        <v>0</v>
      </c>
      <c r="P18" s="30" t="s">
        <v>357</v>
      </c>
      <c r="Z18" s="3"/>
      <c r="AA18" s="18"/>
      <c r="AB18" s="16"/>
      <c r="AC18" s="16"/>
      <c r="AD18" s="16"/>
      <c r="AE18" s="16"/>
      <c r="AF18" s="16"/>
      <c r="AG18" s="3"/>
      <c r="AH18" s="3"/>
      <c r="AI18" s="3"/>
      <c r="AJ18" s="3"/>
    </row>
    <row r="19" spans="1:53" ht="190.5" customHeight="1" x14ac:dyDescent="0.25">
      <c r="A19" s="274" t="s">
        <v>148</v>
      </c>
      <c r="B19" s="275"/>
      <c r="C19" s="54" t="s">
        <v>190</v>
      </c>
      <c r="D19" s="8" t="s">
        <v>191</v>
      </c>
      <c r="E19" s="76" t="s">
        <v>79</v>
      </c>
      <c r="F19" s="54" t="s">
        <v>194</v>
      </c>
      <c r="G19" s="70"/>
      <c r="H19" s="87">
        <v>0</v>
      </c>
      <c r="I19" s="70"/>
      <c r="J19" s="70">
        <f t="shared" si="1"/>
        <v>0</v>
      </c>
      <c r="K19" s="108">
        <f t="shared" si="2"/>
        <v>0</v>
      </c>
      <c r="L19" s="114">
        <f t="shared" si="3"/>
        <v>0</v>
      </c>
      <c r="M19" s="89" t="s">
        <v>135</v>
      </c>
      <c r="N19" s="28"/>
      <c r="O19" s="29">
        <f t="shared" si="4"/>
        <v>0</v>
      </c>
      <c r="P19" s="30" t="s">
        <v>357</v>
      </c>
      <c r="AA19" s="37"/>
    </row>
    <row r="20" spans="1:53" ht="190.5" customHeight="1" x14ac:dyDescent="0.25">
      <c r="A20" s="274" t="s">
        <v>172</v>
      </c>
      <c r="B20" s="275"/>
      <c r="C20" s="54" t="s">
        <v>359</v>
      </c>
      <c r="D20" s="8" t="s">
        <v>192</v>
      </c>
      <c r="E20" s="76" t="s">
        <v>96</v>
      </c>
      <c r="F20" s="54" t="s">
        <v>195</v>
      </c>
      <c r="G20" s="70"/>
      <c r="H20" s="87">
        <v>0</v>
      </c>
      <c r="I20" s="70">
        <v>0</v>
      </c>
      <c r="J20" s="70">
        <f t="shared" si="1"/>
        <v>0</v>
      </c>
      <c r="K20" s="108">
        <f t="shared" si="2"/>
        <v>0</v>
      </c>
      <c r="L20" s="114">
        <f t="shared" si="3"/>
        <v>0</v>
      </c>
      <c r="M20" s="89" t="s">
        <v>135</v>
      </c>
      <c r="N20" s="28"/>
      <c r="O20" s="29">
        <f t="shared" si="4"/>
        <v>0</v>
      </c>
      <c r="P20" s="30" t="s">
        <v>357</v>
      </c>
    </row>
    <row r="21" spans="1:53" ht="190.5" customHeight="1" x14ac:dyDescent="0.5">
      <c r="A21" s="276" t="s">
        <v>172</v>
      </c>
      <c r="B21" s="277"/>
      <c r="C21" s="54" t="s">
        <v>358</v>
      </c>
      <c r="D21" s="8" t="s">
        <v>179</v>
      </c>
      <c r="E21" s="76" t="s">
        <v>79</v>
      </c>
      <c r="F21" s="53" t="s">
        <v>180</v>
      </c>
      <c r="G21" s="70">
        <v>2500</v>
      </c>
      <c r="H21" s="87">
        <v>0</v>
      </c>
      <c r="I21" s="70">
        <v>0</v>
      </c>
      <c r="J21" s="70">
        <f t="shared" si="1"/>
        <v>0</v>
      </c>
      <c r="K21" s="108">
        <f t="shared" si="2"/>
        <v>-2500</v>
      </c>
      <c r="L21" s="114">
        <f t="shared" si="3"/>
        <v>-100</v>
      </c>
      <c r="M21" s="89" t="s">
        <v>135</v>
      </c>
      <c r="N21" s="28"/>
      <c r="O21" s="29">
        <f>IFERROR(N21/J21*100,)</f>
        <v>0</v>
      </c>
      <c r="P21" s="30" t="s">
        <v>357</v>
      </c>
      <c r="Z21" s="3"/>
      <c r="AA21" s="18"/>
      <c r="AB21" s="16"/>
      <c r="AC21" s="16"/>
      <c r="AD21" s="16"/>
      <c r="AE21" s="16"/>
      <c r="AF21" s="16"/>
      <c r="AG21" s="3"/>
      <c r="AH21" s="3"/>
      <c r="AI21" s="3"/>
      <c r="AJ21" s="3"/>
      <c r="AZ21" s="47"/>
      <c r="BA21" s="47" t="s">
        <v>57</v>
      </c>
    </row>
    <row r="22" spans="1:53" ht="190.5" customHeight="1" x14ac:dyDescent="0.25">
      <c r="A22" s="274" t="s">
        <v>172</v>
      </c>
      <c r="B22" s="275"/>
      <c r="C22" s="54" t="s">
        <v>360</v>
      </c>
      <c r="D22" s="8" t="s">
        <v>193</v>
      </c>
      <c r="E22" s="76" t="s">
        <v>96</v>
      </c>
      <c r="F22" s="54" t="s">
        <v>196</v>
      </c>
      <c r="G22" s="70">
        <v>0</v>
      </c>
      <c r="H22" s="87">
        <v>945.21</v>
      </c>
      <c r="I22" s="70">
        <v>0</v>
      </c>
      <c r="J22" s="87">
        <f t="shared" si="1"/>
        <v>945.21</v>
      </c>
      <c r="K22" s="108">
        <f t="shared" si="2"/>
        <v>945.21</v>
      </c>
      <c r="L22" s="114">
        <f t="shared" si="3"/>
        <v>0</v>
      </c>
      <c r="M22" s="89" t="s">
        <v>135</v>
      </c>
      <c r="N22" s="28"/>
      <c r="O22" s="29"/>
      <c r="P22" s="30" t="s">
        <v>357</v>
      </c>
      <c r="Q22" s="180" t="s">
        <v>440</v>
      </c>
    </row>
    <row r="23" spans="1:53" ht="132.75" customHeight="1" x14ac:dyDescent="0.25">
      <c r="A23" s="274" t="s">
        <v>158</v>
      </c>
      <c r="B23" s="275"/>
      <c r="C23" s="54" t="s">
        <v>392</v>
      </c>
      <c r="D23" s="8" t="s">
        <v>197</v>
      </c>
      <c r="E23" s="76" t="s">
        <v>96</v>
      </c>
      <c r="F23" s="54" t="s">
        <v>198</v>
      </c>
      <c r="G23" s="70">
        <v>0</v>
      </c>
      <c r="H23" s="87">
        <v>0</v>
      </c>
      <c r="I23" s="70"/>
      <c r="J23" s="70">
        <f t="shared" si="1"/>
        <v>0</v>
      </c>
      <c r="K23" s="108">
        <f t="shared" si="2"/>
        <v>0</v>
      </c>
      <c r="L23" s="114">
        <f t="shared" si="3"/>
        <v>0</v>
      </c>
      <c r="M23" s="89" t="s">
        <v>135</v>
      </c>
      <c r="N23" s="28"/>
      <c r="O23" s="29">
        <f>IFERROR(N23/J23*100,)</f>
        <v>0</v>
      </c>
      <c r="P23" s="30" t="s">
        <v>357</v>
      </c>
    </row>
    <row r="24" spans="1:53" ht="121.5" customHeight="1" x14ac:dyDescent="0.25">
      <c r="A24" s="274" t="s">
        <v>157</v>
      </c>
      <c r="B24" s="275"/>
      <c r="C24" s="54" t="s">
        <v>361</v>
      </c>
      <c r="D24" s="8" t="s">
        <v>362</v>
      </c>
      <c r="E24" s="76" t="s">
        <v>96</v>
      </c>
      <c r="F24" s="55" t="s">
        <v>363</v>
      </c>
      <c r="G24" s="70">
        <v>0</v>
      </c>
      <c r="H24" s="87">
        <v>0</v>
      </c>
      <c r="I24" s="70">
        <v>54.79</v>
      </c>
      <c r="J24" s="70">
        <f t="shared" si="1"/>
        <v>54.79</v>
      </c>
      <c r="K24" s="108">
        <f t="shared" si="2"/>
        <v>54.79</v>
      </c>
      <c r="L24" s="114">
        <f t="shared" si="3"/>
        <v>0</v>
      </c>
      <c r="M24" s="89" t="s">
        <v>135</v>
      </c>
      <c r="N24" s="28"/>
      <c r="O24" s="29">
        <f>IFERROR(N24/J24*100,)</f>
        <v>0</v>
      </c>
      <c r="P24" s="30" t="s">
        <v>357</v>
      </c>
    </row>
    <row r="25" spans="1:53" s="2" customFormat="1" ht="72" customHeight="1" x14ac:dyDescent="0.45">
      <c r="A25" s="278" t="s">
        <v>0</v>
      </c>
      <c r="B25" s="279"/>
      <c r="C25" s="279"/>
      <c r="D25" s="279"/>
      <c r="E25" s="279"/>
      <c r="F25" s="279"/>
      <c r="G25" s="118">
        <f>SUM(G14:G23)</f>
        <v>12000</v>
      </c>
      <c r="H25" s="118">
        <f>SUM(H14:H23)</f>
        <v>945.21</v>
      </c>
      <c r="I25" s="118">
        <f>SUM(I14:I24)</f>
        <v>54.79</v>
      </c>
      <c r="J25" s="118">
        <f>SUM(J14:J24)</f>
        <v>1000</v>
      </c>
      <c r="K25" s="116">
        <f>J25-G25</f>
        <v>-11000</v>
      </c>
      <c r="L25" s="115">
        <f t="shared" si="3"/>
        <v>-91.666666666666657</v>
      </c>
      <c r="M25" s="31"/>
      <c r="N25" s="32">
        <f>SUM(N14:N23)</f>
        <v>0</v>
      </c>
      <c r="O25" s="31">
        <f t="shared" si="4"/>
        <v>0</v>
      </c>
      <c r="P25" s="33"/>
      <c r="Q25" s="312" t="s">
        <v>440</v>
      </c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</row>
    <row r="26" spans="1:53" ht="54.75" customHeight="1" x14ac:dyDescent="0.4">
      <c r="A26" s="113" t="s">
        <v>108</v>
      </c>
      <c r="B26" s="113"/>
      <c r="C26" s="113"/>
      <c r="D26" s="113"/>
      <c r="E26" s="113"/>
      <c r="F26" s="113"/>
      <c r="G26" s="121">
        <f>'Quadro Geral'!J36</f>
        <v>12000</v>
      </c>
      <c r="H26" s="121">
        <f>'Quadro Geral'!K36</f>
        <v>945.21</v>
      </c>
      <c r="I26" s="121">
        <f>'Quadro Geral'!L36</f>
        <v>54.79</v>
      </c>
      <c r="J26" s="121">
        <f>'Quadro Geral'!M36</f>
        <v>1000</v>
      </c>
      <c r="K26" s="113"/>
      <c r="L26" s="113"/>
      <c r="M26" s="113"/>
      <c r="N26" s="113"/>
      <c r="O26" s="113"/>
      <c r="P26" s="113"/>
    </row>
    <row r="27" spans="1:53" ht="36" customHeight="1" x14ac:dyDescent="0.25">
      <c r="A27" s="269" t="s">
        <v>105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1"/>
    </row>
    <row r="28" spans="1:53" ht="95.25" customHeight="1" x14ac:dyDescent="0.4">
      <c r="A28" s="294" t="s">
        <v>355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6"/>
    </row>
    <row r="29" spans="1:53" ht="15" hidden="1" customHeight="1" x14ac:dyDescent="0.4">
      <c r="A29" s="297" t="s">
        <v>4</v>
      </c>
      <c r="B29" s="297"/>
      <c r="C29" s="297"/>
      <c r="D29" s="297"/>
      <c r="E29" s="297"/>
      <c r="F29" s="297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53" ht="15" hidden="1" customHeight="1" x14ac:dyDescent="0.4">
      <c r="A30" s="12" t="s">
        <v>8</v>
      </c>
      <c r="B30" s="12"/>
      <c r="C30" s="298" t="s">
        <v>12</v>
      </c>
      <c r="D30" s="298"/>
      <c r="E30" s="298"/>
      <c r="F30" s="298"/>
      <c r="N30" s="5"/>
      <c r="O30" s="5"/>
      <c r="P30" s="5"/>
    </row>
    <row r="31" spans="1:53" ht="15" hidden="1" customHeight="1" x14ac:dyDescent="0.4">
      <c r="A31" s="12" t="s">
        <v>9</v>
      </c>
      <c r="B31" s="12"/>
      <c r="C31" s="298" t="s">
        <v>5</v>
      </c>
      <c r="D31" s="298"/>
      <c r="E31" s="298"/>
      <c r="F31" s="298"/>
      <c r="N31" s="5"/>
      <c r="O31" s="5"/>
      <c r="P31" s="5"/>
    </row>
    <row r="32" spans="1:53" ht="15" hidden="1" customHeight="1" x14ac:dyDescent="0.4">
      <c r="A32" s="12" t="s">
        <v>10</v>
      </c>
      <c r="B32" s="12"/>
      <c r="C32" s="298" t="s">
        <v>6</v>
      </c>
      <c r="D32" s="298"/>
      <c r="E32" s="298"/>
      <c r="F32" s="298"/>
      <c r="N32" s="5"/>
      <c r="O32" s="5"/>
      <c r="P32" s="5"/>
    </row>
    <row r="33" spans="1:20" ht="15" hidden="1" customHeight="1" x14ac:dyDescent="0.4">
      <c r="A33" s="12" t="s">
        <v>11</v>
      </c>
      <c r="B33" s="12"/>
      <c r="C33" s="298" t="s">
        <v>7</v>
      </c>
      <c r="D33" s="298"/>
      <c r="E33" s="298"/>
      <c r="F33" s="298"/>
      <c r="N33" s="5"/>
      <c r="O33" s="5"/>
      <c r="P33" s="5"/>
    </row>
    <row r="34" spans="1:20" ht="35.25" customHeight="1" x14ac:dyDescent="0.4"/>
    <row r="35" spans="1:20" x14ac:dyDescent="0.25">
      <c r="A35" s="282" t="s">
        <v>109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4"/>
      <c r="Q35" s="39"/>
      <c r="R35" s="39"/>
      <c r="S35" s="39"/>
      <c r="T35" s="4"/>
    </row>
    <row r="36" spans="1:20" ht="15" hidden="1" x14ac:dyDescent="0.25">
      <c r="A36" s="285" t="s">
        <v>142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7"/>
    </row>
    <row r="37" spans="1:20" ht="15" hidden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20" ht="15" hidden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20" ht="15" hidden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20" ht="15" hidden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20" ht="15" hidden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20" ht="15" hidden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20" ht="15" hidden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20" ht="15" hidden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20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20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20" ht="26.25" hidden="1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20" ht="26.25" hidden="1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hidden="1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hidden="1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hidden="1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hidden="1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hidden="1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hidden="1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hidden="1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26.2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1.5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26.25" hidden="1" customHeight="1" x14ac:dyDescent="0.2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</row>
    <row r="76" spans="1:16" ht="26.25" hidden="1" customHeight="1" x14ac:dyDescent="0.25">
      <c r="A76" s="288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90"/>
    </row>
    <row r="77" spans="1:16" ht="26.25" hidden="1" customHeight="1" x14ac:dyDescent="0.25">
      <c r="A77" s="288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90"/>
    </row>
    <row r="78" spans="1:16" ht="26.25" hidden="1" customHeight="1" x14ac:dyDescent="0.25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90"/>
    </row>
    <row r="79" spans="1:16" ht="26.25" hidden="1" customHeight="1" x14ac:dyDescent="0.25">
      <c r="A79" s="288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90"/>
    </row>
    <row r="80" spans="1:16" ht="26.25" hidden="1" customHeight="1" x14ac:dyDescent="0.25">
      <c r="A80" s="28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90"/>
    </row>
    <row r="81" spans="1:16" ht="26.25" hidden="1" customHeight="1" x14ac:dyDescent="0.25">
      <c r="A81" s="288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90"/>
    </row>
    <row r="82" spans="1:16" ht="26.25" hidden="1" customHeight="1" x14ac:dyDescent="0.25">
      <c r="A82" s="288"/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90"/>
    </row>
    <row r="83" spans="1:16" ht="26.25" hidden="1" customHeight="1" x14ac:dyDescent="0.25">
      <c r="A83" s="288"/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90"/>
    </row>
    <row r="84" spans="1:16" ht="374.25" customHeight="1" thickBot="1" x14ac:dyDescent="0.3">
      <c r="A84" s="291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3"/>
    </row>
  </sheetData>
  <mergeCells count="43">
    <mergeCell ref="A36:P84"/>
    <mergeCell ref="A23:B23"/>
    <mergeCell ref="A28:P28"/>
    <mergeCell ref="A29:F29"/>
    <mergeCell ref="C30:F30"/>
    <mergeCell ref="C31:F31"/>
    <mergeCell ref="C32:F32"/>
    <mergeCell ref="C33:F33"/>
    <mergeCell ref="A27:P27"/>
    <mergeCell ref="A22:B22"/>
    <mergeCell ref="A25:F25"/>
    <mergeCell ref="A24:B24"/>
    <mergeCell ref="A35:P35"/>
    <mergeCell ref="Q14:W14"/>
    <mergeCell ref="A21:B21"/>
    <mergeCell ref="A15:B15"/>
    <mergeCell ref="A16:B16"/>
    <mergeCell ref="A17:B17"/>
    <mergeCell ref="A19:B19"/>
    <mergeCell ref="A20:B20"/>
    <mergeCell ref="A18:B18"/>
    <mergeCell ref="Q25:AD25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2">
    <dataValidation type="list" allowBlank="1" showInputMessage="1" showErrorMessage="1" sqref="M15:M24">
      <formula1>$BA$13:$BA$15</formula1>
    </dataValidation>
    <dataValidation type="list" allowBlank="1" showInputMessage="1" showErrorMessage="1" sqref="BA21 BA13:BA14">
      <formula1>$BA$13:$BA$21</formula1>
    </dataValidation>
  </dataValidations>
  <pageMargins left="0.511811024" right="0.511811024" top="0.78740157499999996" bottom="0.78740157499999996" header="0.31496062000000002" footer="0.31496062000000002"/>
  <pageSetup paperSize="9" scale="14" orientation="portrait" horizontalDpi="0" verticalDpi="0" r:id="rId1"/>
  <colBreaks count="1" manualBreakCount="1">
    <brk id="16" max="83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B1" zoomScale="30" zoomScaleNormal="30" workbookViewId="0">
      <selection activeCell="AX1" sqref="AX1"/>
    </sheetView>
  </sheetViews>
  <sheetFormatPr defaultRowHeight="64.5" x14ac:dyDescent="0.95"/>
  <cols>
    <col min="2" max="2" width="94.85546875" bestFit="1" customWidth="1"/>
    <col min="5" max="5" width="39.5703125" customWidth="1"/>
    <col min="6" max="6" width="59.5703125" customWidth="1"/>
    <col min="14" max="14" width="97.28515625" customWidth="1"/>
    <col min="17" max="17" width="132.85546875" style="26" bestFit="1" customWidth="1"/>
  </cols>
  <sheetData>
    <row r="1" spans="1:17" x14ac:dyDescent="0.95">
      <c r="A1" s="17"/>
      <c r="B1" s="18" t="s">
        <v>41</v>
      </c>
      <c r="C1" s="16"/>
      <c r="D1" s="16"/>
      <c r="E1" s="16"/>
      <c r="F1" s="15" t="s">
        <v>33</v>
      </c>
      <c r="G1" s="16"/>
      <c r="H1" s="17"/>
      <c r="I1" s="17"/>
      <c r="N1" s="23" t="s">
        <v>96</v>
      </c>
      <c r="Q1" s="26" t="s">
        <v>17</v>
      </c>
    </row>
    <row r="2" spans="1:17" x14ac:dyDescent="0.95">
      <c r="A2" s="17"/>
      <c r="B2" s="18" t="s">
        <v>49</v>
      </c>
      <c r="C2" s="16"/>
      <c r="D2" s="16"/>
      <c r="E2" s="16"/>
      <c r="F2" s="15" t="s">
        <v>31</v>
      </c>
      <c r="G2" s="16"/>
      <c r="H2" s="17"/>
      <c r="I2" s="17"/>
      <c r="N2" s="23" t="s">
        <v>97</v>
      </c>
      <c r="Q2" s="26" t="s">
        <v>99</v>
      </c>
    </row>
    <row r="3" spans="1:17" x14ac:dyDescent="0.95">
      <c r="A3" s="17"/>
      <c r="B3" s="18" t="s">
        <v>50</v>
      </c>
      <c r="C3" s="16"/>
      <c r="D3" s="16"/>
      <c r="E3" s="16"/>
      <c r="F3" s="314" t="s">
        <v>29</v>
      </c>
      <c r="G3" s="16"/>
      <c r="H3" s="17"/>
      <c r="I3" s="17"/>
      <c r="N3" s="23" t="s">
        <v>62</v>
      </c>
      <c r="Q3" s="26" t="s">
        <v>18</v>
      </c>
    </row>
    <row r="4" spans="1:17" x14ac:dyDescent="0.95">
      <c r="A4" s="17"/>
      <c r="B4" s="18"/>
      <c r="C4" s="16"/>
      <c r="D4" s="16"/>
      <c r="E4" s="16"/>
      <c r="F4" s="314"/>
      <c r="G4" s="16"/>
      <c r="H4" s="17"/>
      <c r="I4" s="17"/>
      <c r="N4" s="23" t="s">
        <v>64</v>
      </c>
      <c r="Q4" s="26" t="s">
        <v>60</v>
      </c>
    </row>
    <row r="5" spans="1:17" x14ac:dyDescent="0.95">
      <c r="A5" s="17"/>
      <c r="B5" s="18" t="s">
        <v>51</v>
      </c>
      <c r="C5" s="16"/>
      <c r="D5" s="16"/>
      <c r="E5" s="16"/>
      <c r="F5" s="19" t="s">
        <v>89</v>
      </c>
      <c r="G5" s="19"/>
      <c r="H5" s="19"/>
      <c r="I5" s="19"/>
      <c r="J5" s="19"/>
      <c r="N5" s="24" t="s">
        <v>65</v>
      </c>
      <c r="Q5" s="26" t="s">
        <v>19</v>
      </c>
    </row>
    <row r="6" spans="1:17" ht="236.25" customHeight="1" x14ac:dyDescent="0.95">
      <c r="A6" s="17"/>
      <c r="B6" s="18" t="s">
        <v>42</v>
      </c>
      <c r="C6" s="16"/>
      <c r="D6" s="16"/>
      <c r="E6" s="16"/>
      <c r="F6" s="19" t="s">
        <v>90</v>
      </c>
      <c r="G6" s="16"/>
      <c r="H6" s="17"/>
      <c r="I6" s="17"/>
      <c r="N6" s="24" t="s">
        <v>66</v>
      </c>
      <c r="Q6" s="26" t="s">
        <v>78</v>
      </c>
    </row>
    <row r="7" spans="1:17" x14ac:dyDescent="0.95">
      <c r="A7" s="17"/>
      <c r="B7" s="18" t="s">
        <v>52</v>
      </c>
      <c r="C7" s="16"/>
      <c r="D7" s="16"/>
      <c r="E7" s="16"/>
      <c r="F7" s="19" t="s">
        <v>91</v>
      </c>
      <c r="G7" s="16"/>
      <c r="H7" s="17"/>
      <c r="I7" s="17"/>
      <c r="N7" s="24" t="s">
        <v>67</v>
      </c>
      <c r="Q7" s="26" t="s">
        <v>100</v>
      </c>
    </row>
    <row r="8" spans="1:17" x14ac:dyDescent="0.95">
      <c r="A8" s="17"/>
      <c r="B8" s="18" t="s">
        <v>58</v>
      </c>
      <c r="C8" s="16"/>
      <c r="D8" s="16"/>
      <c r="E8" s="16"/>
      <c r="F8" s="19" t="s">
        <v>92</v>
      </c>
      <c r="G8" s="16"/>
      <c r="H8" s="17"/>
      <c r="I8" s="17"/>
      <c r="N8" s="23" t="s">
        <v>70</v>
      </c>
      <c r="Q8" s="26" t="s">
        <v>69</v>
      </c>
    </row>
    <row r="9" spans="1:17" x14ac:dyDescent="0.95">
      <c r="A9" s="17"/>
      <c r="B9" s="18" t="s">
        <v>43</v>
      </c>
      <c r="C9" s="16"/>
      <c r="D9" s="16"/>
      <c r="E9" s="16"/>
      <c r="F9" s="19" t="s">
        <v>93</v>
      </c>
      <c r="G9" s="16"/>
      <c r="H9" s="17"/>
      <c r="I9" s="17"/>
      <c r="N9" s="23" t="s">
        <v>72</v>
      </c>
      <c r="Q9" s="26" t="s">
        <v>20</v>
      </c>
    </row>
    <row r="10" spans="1:17" x14ac:dyDescent="0.95">
      <c r="A10" s="17"/>
      <c r="B10" s="18" t="s">
        <v>53</v>
      </c>
      <c r="C10" s="16"/>
      <c r="D10" s="16"/>
      <c r="E10" s="16"/>
      <c r="F10" s="25" t="s">
        <v>104</v>
      </c>
      <c r="G10" s="16"/>
      <c r="H10" s="17"/>
      <c r="I10" s="17"/>
      <c r="N10" s="24" t="s">
        <v>74</v>
      </c>
      <c r="Q10" s="26" t="s">
        <v>21</v>
      </c>
    </row>
    <row r="11" spans="1:17" x14ac:dyDescent="0.95">
      <c r="A11" s="17"/>
      <c r="B11" s="18" t="s">
        <v>44</v>
      </c>
      <c r="C11" s="16"/>
      <c r="D11" s="16"/>
      <c r="E11" s="16"/>
      <c r="F11" s="16" t="s">
        <v>30</v>
      </c>
      <c r="G11" s="16"/>
      <c r="H11" s="17"/>
      <c r="I11" s="17"/>
      <c r="N11" s="23" t="s">
        <v>75</v>
      </c>
      <c r="Q11" s="26" t="s">
        <v>22</v>
      </c>
    </row>
    <row r="12" spans="1:17" x14ac:dyDescent="0.95">
      <c r="A12" s="17"/>
      <c r="B12" s="18" t="s">
        <v>45</v>
      </c>
      <c r="C12" s="16"/>
      <c r="D12" s="16"/>
      <c r="E12" s="16"/>
      <c r="F12" s="16" t="s">
        <v>2</v>
      </c>
      <c r="G12" s="16"/>
      <c r="H12" s="17"/>
      <c r="I12" s="17"/>
      <c r="N12" s="23" t="s">
        <v>77</v>
      </c>
      <c r="Q12" s="26" t="s">
        <v>23</v>
      </c>
    </row>
    <row r="13" spans="1:17" x14ac:dyDescent="0.95">
      <c r="A13" s="17"/>
      <c r="B13" s="18" t="s">
        <v>54</v>
      </c>
      <c r="C13" s="16"/>
      <c r="D13" s="16"/>
      <c r="E13" s="16"/>
      <c r="F13" s="16"/>
      <c r="G13" s="16"/>
      <c r="H13" s="17"/>
      <c r="I13" s="17"/>
      <c r="N13" s="24" t="s">
        <v>79</v>
      </c>
      <c r="Q13" s="26" t="s">
        <v>24</v>
      </c>
    </row>
    <row r="14" spans="1:17" x14ac:dyDescent="0.95">
      <c r="A14" s="17"/>
      <c r="B14" s="18" t="s">
        <v>55</v>
      </c>
      <c r="C14" s="16"/>
      <c r="D14" s="16"/>
      <c r="E14" s="16"/>
      <c r="F14" s="16"/>
      <c r="G14" s="16"/>
      <c r="H14" s="17"/>
      <c r="I14" s="17"/>
      <c r="N14" s="24" t="s">
        <v>80</v>
      </c>
      <c r="Q14" s="26" t="s">
        <v>25</v>
      </c>
    </row>
    <row r="15" spans="1:17" ht="110.25" customHeight="1" x14ac:dyDescent="0.95">
      <c r="A15" s="17"/>
      <c r="B15" s="18" t="s">
        <v>46</v>
      </c>
      <c r="C15" s="16"/>
      <c r="D15" s="16"/>
      <c r="E15" s="16"/>
      <c r="F15" s="16"/>
      <c r="G15" s="16"/>
      <c r="H15" s="17"/>
      <c r="I15" s="17"/>
      <c r="N15" s="23" t="s">
        <v>81</v>
      </c>
      <c r="Q15" s="26" t="s">
        <v>26</v>
      </c>
    </row>
    <row r="16" spans="1:17" x14ac:dyDescent="0.95">
      <c r="A16" s="17"/>
      <c r="B16" s="18" t="s">
        <v>56</v>
      </c>
      <c r="C16" s="16"/>
      <c r="D16" s="16"/>
      <c r="E16" s="16"/>
      <c r="F16" s="16"/>
      <c r="G16" s="16"/>
      <c r="H16" s="17"/>
      <c r="I16" s="17"/>
      <c r="N16" s="23" t="s">
        <v>82</v>
      </c>
      <c r="Q16" s="26" t="s">
        <v>27</v>
      </c>
    </row>
    <row r="17" spans="1:14" x14ac:dyDescent="0.95">
      <c r="A17" s="17"/>
      <c r="B17" s="18" t="s">
        <v>47</v>
      </c>
      <c r="C17" s="16"/>
      <c r="D17" s="16"/>
      <c r="E17" s="16"/>
      <c r="F17" s="16"/>
      <c r="G17" s="16"/>
      <c r="H17" s="17"/>
      <c r="I17" s="17"/>
      <c r="N17" s="23" t="s">
        <v>83</v>
      </c>
    </row>
    <row r="18" spans="1:14" x14ac:dyDescent="0.95">
      <c r="A18" s="17"/>
      <c r="B18" s="18" t="s">
        <v>48</v>
      </c>
      <c r="C18" s="16"/>
      <c r="D18" s="16"/>
      <c r="E18" s="16"/>
      <c r="F18" s="16"/>
      <c r="G18" s="16"/>
      <c r="H18" s="17"/>
      <c r="I18" s="17"/>
      <c r="N18" s="24" t="s">
        <v>84</v>
      </c>
    </row>
    <row r="19" spans="1:14" x14ac:dyDescent="0.95">
      <c r="N19" s="24" t="s">
        <v>86</v>
      </c>
    </row>
    <row r="20" spans="1:14" x14ac:dyDescent="0.95">
      <c r="N20" s="24" t="s">
        <v>87</v>
      </c>
    </row>
    <row r="21" spans="1:14" x14ac:dyDescent="0.95">
      <c r="N21" s="24" t="s">
        <v>88</v>
      </c>
    </row>
  </sheetData>
  <mergeCells count="1">
    <mergeCell ref="F3:F4"/>
  </mergeCells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81"/>
  <sheetViews>
    <sheetView view="pageBreakPreview" topLeftCell="A22" zoomScale="30" zoomScaleNormal="30" zoomScaleSheetLayoutView="30" workbookViewId="0">
      <selection activeCell="A25" sqref="A25:P25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62.28515625" style="5" customWidth="1"/>
    <col min="4" max="4" width="81.7109375" style="5" customWidth="1"/>
    <col min="5" max="5" width="49.42578125" style="77" customWidth="1"/>
    <col min="6" max="6" width="76.140625" style="5" customWidth="1"/>
    <col min="7" max="7" width="46.5703125" style="5" customWidth="1"/>
    <col min="8" max="10" width="45.42578125" style="5" customWidth="1"/>
    <col min="11" max="11" width="31.140625" style="5" customWidth="1"/>
    <col min="12" max="12" width="26" style="5" customWidth="1"/>
    <col min="13" max="13" width="53.7109375" style="5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9.1406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205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144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78" t="s">
        <v>59</v>
      </c>
      <c r="F13" s="263"/>
      <c r="G13" s="263"/>
      <c r="H13" s="97" t="s">
        <v>442</v>
      </c>
      <c r="I13" s="97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79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200.25" customHeight="1" x14ac:dyDescent="0.5">
      <c r="A15" s="274" t="s">
        <v>148</v>
      </c>
      <c r="B15" s="275"/>
      <c r="C15" s="54" t="s">
        <v>206</v>
      </c>
      <c r="D15" s="8" t="s">
        <v>211</v>
      </c>
      <c r="E15" s="52" t="s">
        <v>96</v>
      </c>
      <c r="F15" s="8" t="s">
        <v>214</v>
      </c>
      <c r="G15" s="70">
        <v>5000</v>
      </c>
      <c r="H15" s="87">
        <v>0</v>
      </c>
      <c r="I15" s="70">
        <v>0</v>
      </c>
      <c r="J15" s="70">
        <f t="shared" ref="J15:J21" si="1">H15+I15</f>
        <v>0</v>
      </c>
      <c r="K15" s="108">
        <f t="shared" ref="K15:K21" si="2">J15-G15</f>
        <v>-5000</v>
      </c>
      <c r="L15" s="114">
        <f t="shared" ref="L15:L22" si="3">IFERROR(K15/G15*100,0)</f>
        <v>-100</v>
      </c>
      <c r="M15" s="89" t="s">
        <v>135</v>
      </c>
      <c r="N15" s="28"/>
      <c r="O15" s="29">
        <f t="shared" ref="O15:O22" si="4">IFERROR(N15/J15*100,)</f>
        <v>0</v>
      </c>
      <c r="P15" s="30" t="s">
        <v>218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135</v>
      </c>
    </row>
    <row r="16" spans="1:53" ht="200.25" customHeight="1" x14ac:dyDescent="0.4">
      <c r="A16" s="274" t="s">
        <v>148</v>
      </c>
      <c r="B16" s="275"/>
      <c r="C16" s="58" t="s">
        <v>207</v>
      </c>
      <c r="D16" s="8" t="s">
        <v>73</v>
      </c>
      <c r="E16" s="52" t="s">
        <v>72</v>
      </c>
      <c r="F16" s="52" t="s">
        <v>215</v>
      </c>
      <c r="G16" s="70">
        <v>0</v>
      </c>
      <c r="H16" s="87">
        <v>0</v>
      </c>
      <c r="I16" s="70">
        <v>0</v>
      </c>
      <c r="J16" s="70">
        <f t="shared" si="1"/>
        <v>0</v>
      </c>
      <c r="K16" s="108">
        <f t="shared" si="2"/>
        <v>0</v>
      </c>
      <c r="L16" s="114">
        <f t="shared" si="3"/>
        <v>0</v>
      </c>
      <c r="M16" s="89" t="s">
        <v>135</v>
      </c>
      <c r="N16" s="28"/>
      <c r="O16" s="29">
        <f t="shared" si="4"/>
        <v>0</v>
      </c>
      <c r="P16" s="30" t="s">
        <v>218</v>
      </c>
      <c r="Z16" s="3"/>
      <c r="AA16" s="18"/>
      <c r="AB16" s="16"/>
      <c r="AC16" s="16"/>
      <c r="AD16" s="16"/>
      <c r="AE16" s="16"/>
      <c r="AF16" s="16"/>
      <c r="AG16" s="3"/>
      <c r="AH16" s="3"/>
      <c r="AI16" s="3"/>
      <c r="AJ16" s="3"/>
    </row>
    <row r="17" spans="1:36" ht="200.25" customHeight="1" x14ac:dyDescent="0.25">
      <c r="A17" s="274" t="s">
        <v>148</v>
      </c>
      <c r="B17" s="275"/>
      <c r="C17" s="58" t="s">
        <v>208</v>
      </c>
      <c r="D17" s="8" t="s">
        <v>212</v>
      </c>
      <c r="E17" s="52" t="s">
        <v>96</v>
      </c>
      <c r="F17" s="52" t="s">
        <v>216</v>
      </c>
      <c r="G17" s="70">
        <v>30000</v>
      </c>
      <c r="H17" s="87">
        <v>0</v>
      </c>
      <c r="I17" s="70">
        <v>0</v>
      </c>
      <c r="J17" s="70">
        <f t="shared" si="1"/>
        <v>0</v>
      </c>
      <c r="K17" s="108">
        <f t="shared" si="2"/>
        <v>-30000</v>
      </c>
      <c r="L17" s="114">
        <f t="shared" si="3"/>
        <v>-100</v>
      </c>
      <c r="M17" s="89" t="s">
        <v>135</v>
      </c>
      <c r="N17" s="28"/>
      <c r="O17" s="29">
        <f t="shared" si="4"/>
        <v>0</v>
      </c>
      <c r="P17" s="30" t="s">
        <v>218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267.75" customHeight="1" x14ac:dyDescent="0.4">
      <c r="A18" s="274" t="s">
        <v>158</v>
      </c>
      <c r="B18" s="275"/>
      <c r="C18" s="142" t="s">
        <v>209</v>
      </c>
      <c r="D18" s="61" t="s">
        <v>71</v>
      </c>
      <c r="E18" s="52" t="s">
        <v>70</v>
      </c>
      <c r="F18" s="56" t="s">
        <v>217</v>
      </c>
      <c r="G18" s="70">
        <v>0</v>
      </c>
      <c r="H18" s="87">
        <v>0</v>
      </c>
      <c r="I18" s="70">
        <v>0</v>
      </c>
      <c r="J18" s="70">
        <f>H18+I18</f>
        <v>0</v>
      </c>
      <c r="K18" s="108">
        <f>J18-G18</f>
        <v>0</v>
      </c>
      <c r="L18" s="114">
        <f t="shared" si="3"/>
        <v>0</v>
      </c>
      <c r="M18" s="89" t="s">
        <v>135</v>
      </c>
      <c r="N18" s="28"/>
      <c r="O18" s="29">
        <f>IFERROR(N18/J18*100,)</f>
        <v>0</v>
      </c>
      <c r="P18" s="30" t="s">
        <v>218</v>
      </c>
      <c r="Z18" s="3"/>
      <c r="AA18" s="18"/>
      <c r="AB18" s="16"/>
      <c r="AC18" s="16"/>
      <c r="AD18" s="16"/>
      <c r="AE18" s="16"/>
      <c r="AF18" s="16"/>
      <c r="AG18" s="3"/>
      <c r="AH18" s="3"/>
      <c r="AI18" s="3"/>
      <c r="AJ18" s="3"/>
    </row>
    <row r="19" spans="1:36" ht="200.25" customHeight="1" x14ac:dyDescent="0.25">
      <c r="A19" s="276" t="s">
        <v>172</v>
      </c>
      <c r="B19" s="277"/>
      <c r="C19" s="54" t="s">
        <v>398</v>
      </c>
      <c r="D19" s="8" t="s">
        <v>210</v>
      </c>
      <c r="E19" s="52" t="s">
        <v>96</v>
      </c>
      <c r="F19" s="8" t="s">
        <v>213</v>
      </c>
      <c r="G19" s="70">
        <v>65000.04</v>
      </c>
      <c r="H19" s="87">
        <v>21202.22</v>
      </c>
      <c r="I19" s="70">
        <v>18797.775000000001</v>
      </c>
      <c r="J19" s="70">
        <f t="shared" si="1"/>
        <v>39999.995000000003</v>
      </c>
      <c r="K19" s="108">
        <f t="shared" si="2"/>
        <v>-25000.044999999998</v>
      </c>
      <c r="L19" s="114">
        <f t="shared" si="3"/>
        <v>-38.461584023640597</v>
      </c>
      <c r="M19" s="89" t="s">
        <v>135</v>
      </c>
      <c r="N19" s="28"/>
      <c r="O19" s="29">
        <f t="shared" si="4"/>
        <v>0</v>
      </c>
      <c r="P19" s="30" t="s">
        <v>218</v>
      </c>
      <c r="AA19" s="37"/>
    </row>
    <row r="20" spans="1:36" ht="200.25" customHeight="1" x14ac:dyDescent="0.25">
      <c r="A20" s="274" t="s">
        <v>157</v>
      </c>
      <c r="B20" s="275"/>
      <c r="C20" s="54" t="s">
        <v>219</v>
      </c>
      <c r="D20" s="8" t="s">
        <v>220</v>
      </c>
      <c r="E20" s="52" t="s">
        <v>96</v>
      </c>
      <c r="F20" s="8" t="s">
        <v>221</v>
      </c>
      <c r="G20" s="70">
        <v>0</v>
      </c>
      <c r="H20" s="87"/>
      <c r="I20" s="70">
        <v>5000</v>
      </c>
      <c r="J20" s="70">
        <f t="shared" si="1"/>
        <v>5000</v>
      </c>
      <c r="K20" s="108">
        <f t="shared" si="2"/>
        <v>5000</v>
      </c>
      <c r="L20" s="114">
        <f t="shared" si="3"/>
        <v>0</v>
      </c>
      <c r="M20" s="89" t="s">
        <v>135</v>
      </c>
      <c r="N20" s="28"/>
      <c r="O20" s="29">
        <f t="shared" si="4"/>
        <v>0</v>
      </c>
      <c r="P20" s="30" t="s">
        <v>218</v>
      </c>
    </row>
    <row r="21" spans="1:36" ht="270" customHeight="1" x14ac:dyDescent="0.25">
      <c r="A21" s="274" t="s">
        <v>157</v>
      </c>
      <c r="B21" s="275"/>
      <c r="C21" s="54" t="s">
        <v>446</v>
      </c>
      <c r="D21" s="8" t="s">
        <v>397</v>
      </c>
      <c r="E21" s="52" t="s">
        <v>96</v>
      </c>
      <c r="F21" s="8" t="s">
        <v>396</v>
      </c>
      <c r="G21" s="70">
        <v>0</v>
      </c>
      <c r="H21" s="87"/>
      <c r="I21" s="70">
        <v>0</v>
      </c>
      <c r="J21" s="70">
        <f t="shared" si="1"/>
        <v>0</v>
      </c>
      <c r="K21" s="108">
        <f t="shared" si="2"/>
        <v>0</v>
      </c>
      <c r="L21" s="114">
        <f t="shared" si="3"/>
        <v>0</v>
      </c>
      <c r="M21" s="89" t="s">
        <v>135</v>
      </c>
      <c r="N21" s="28"/>
      <c r="O21" s="29">
        <f t="shared" si="4"/>
        <v>0</v>
      </c>
      <c r="P21" s="30" t="s">
        <v>218</v>
      </c>
    </row>
    <row r="22" spans="1:36" s="2" customFormat="1" ht="72" customHeight="1" x14ac:dyDescent="0.45">
      <c r="A22" s="278" t="s">
        <v>0</v>
      </c>
      <c r="B22" s="279"/>
      <c r="C22" s="279"/>
      <c r="D22" s="279"/>
      <c r="E22" s="279"/>
      <c r="F22" s="279"/>
      <c r="G22" s="120">
        <f>SUM(G14:G21)</f>
        <v>100000.04000000001</v>
      </c>
      <c r="H22" s="120">
        <f>SUM(H14:H21)</f>
        <v>21202.22</v>
      </c>
      <c r="I22" s="120">
        <f>SUM(I14:I21)</f>
        <v>23797.775000000001</v>
      </c>
      <c r="J22" s="120">
        <f>SUM(J14:J21)</f>
        <v>44999.995000000003</v>
      </c>
      <c r="K22" s="116">
        <f>J22-G22</f>
        <v>-55000.045000000006</v>
      </c>
      <c r="L22" s="124">
        <f t="shared" si="3"/>
        <v>-55.000022999990804</v>
      </c>
      <c r="M22" s="31"/>
      <c r="N22" s="32">
        <f>SUM(N14:N21)</f>
        <v>0</v>
      </c>
      <c r="O22" s="31">
        <f t="shared" si="4"/>
        <v>0</v>
      </c>
      <c r="P22" s="33"/>
      <c r="Q22" s="280" t="s">
        <v>440</v>
      </c>
      <c r="R22" s="281"/>
      <c r="S22" s="281"/>
      <c r="T22" s="281"/>
      <c r="U22" s="281"/>
      <c r="V22" s="281"/>
      <c r="W22" s="281"/>
      <c r="X22" s="281"/>
      <c r="Y22" s="281"/>
      <c r="Z22" s="281"/>
      <c r="AA22" s="281"/>
    </row>
    <row r="23" spans="1:36" ht="46.5" customHeight="1" x14ac:dyDescent="0.4">
      <c r="A23" s="113" t="s">
        <v>108</v>
      </c>
      <c r="B23" s="113"/>
      <c r="C23" s="113"/>
      <c r="D23" s="113"/>
      <c r="E23" s="113"/>
      <c r="F23" s="113"/>
      <c r="G23" s="123">
        <f>'Quadro Geral'!J10</f>
        <v>100000.04000000001</v>
      </c>
      <c r="H23" s="123">
        <f>'Quadro Geral'!K10</f>
        <v>21202.22</v>
      </c>
      <c r="I23" s="123">
        <f>'Quadro Geral'!L10</f>
        <v>23797.775000000001</v>
      </c>
      <c r="J23" s="123">
        <f>'Quadro Geral'!M10</f>
        <v>44999.995000000003</v>
      </c>
      <c r="K23" s="113"/>
      <c r="L23" s="113"/>
      <c r="M23" s="113"/>
      <c r="N23" s="113"/>
      <c r="O23" s="113"/>
      <c r="P23" s="113"/>
    </row>
    <row r="24" spans="1:36" ht="36" customHeight="1" x14ac:dyDescent="0.25">
      <c r="A24" s="269" t="s">
        <v>105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1"/>
    </row>
    <row r="25" spans="1:36" ht="95.25" customHeight="1" x14ac:dyDescent="0.4">
      <c r="A25" s="294" t="s">
        <v>355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6"/>
    </row>
    <row r="26" spans="1:36" ht="15" hidden="1" customHeight="1" x14ac:dyDescent="0.4">
      <c r="A26" s="297" t="s">
        <v>4</v>
      </c>
      <c r="B26" s="297"/>
      <c r="C26" s="297"/>
      <c r="D26" s="297"/>
      <c r="E26" s="297"/>
      <c r="F26" s="297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36" ht="15" hidden="1" customHeight="1" x14ac:dyDescent="0.4">
      <c r="A27" s="12" t="s">
        <v>8</v>
      </c>
      <c r="B27" s="12"/>
      <c r="C27" s="298" t="s">
        <v>12</v>
      </c>
      <c r="D27" s="298"/>
      <c r="E27" s="298"/>
      <c r="F27" s="298"/>
      <c r="N27" s="5"/>
      <c r="O27" s="5"/>
      <c r="P27" s="5"/>
    </row>
    <row r="28" spans="1:36" ht="15" hidden="1" customHeight="1" x14ac:dyDescent="0.4">
      <c r="A28" s="12" t="s">
        <v>9</v>
      </c>
      <c r="B28" s="12"/>
      <c r="C28" s="298" t="s">
        <v>5</v>
      </c>
      <c r="D28" s="298"/>
      <c r="E28" s="298"/>
      <c r="F28" s="298"/>
      <c r="N28" s="5"/>
      <c r="O28" s="5"/>
      <c r="P28" s="5"/>
    </row>
    <row r="29" spans="1:36" ht="15" hidden="1" customHeight="1" x14ac:dyDescent="0.4">
      <c r="A29" s="12" t="s">
        <v>10</v>
      </c>
      <c r="B29" s="12"/>
      <c r="C29" s="298" t="s">
        <v>6</v>
      </c>
      <c r="D29" s="298"/>
      <c r="E29" s="298"/>
      <c r="F29" s="298"/>
      <c r="N29" s="5"/>
      <c r="O29" s="5"/>
      <c r="P29" s="5"/>
    </row>
    <row r="30" spans="1:36" ht="15" hidden="1" customHeight="1" x14ac:dyDescent="0.4">
      <c r="A30" s="12" t="s">
        <v>11</v>
      </c>
      <c r="B30" s="12"/>
      <c r="C30" s="298" t="s">
        <v>7</v>
      </c>
      <c r="D30" s="298"/>
      <c r="E30" s="298"/>
      <c r="F30" s="298"/>
      <c r="N30" s="5"/>
      <c r="O30" s="5"/>
      <c r="P30" s="5"/>
    </row>
    <row r="31" spans="1:36" ht="35.25" customHeight="1" x14ac:dyDescent="0.4"/>
    <row r="32" spans="1:36" x14ac:dyDescent="0.25">
      <c r="A32" s="282" t="s">
        <v>109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4"/>
      <c r="Q32" s="39"/>
      <c r="R32" s="39"/>
      <c r="S32" s="39"/>
      <c r="T32" s="4"/>
    </row>
    <row r="33" spans="1:16" ht="15" hidden="1" x14ac:dyDescent="0.25">
      <c r="A33" s="285" t="s">
        <v>142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7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15" hidden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15" hidden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15" hidden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15" hidden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15" hidden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15" hidden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hidden="1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hidden="1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hidden="1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hidden="1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hidden="1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hidden="1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26.2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1.5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26.25" hidden="1" customHeight="1" x14ac:dyDescent="0.2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</row>
    <row r="76" spans="1:16" ht="26.25" hidden="1" customHeight="1" x14ac:dyDescent="0.25">
      <c r="A76" s="288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90"/>
    </row>
    <row r="77" spans="1:16" ht="26.25" hidden="1" customHeight="1" x14ac:dyDescent="0.25">
      <c r="A77" s="288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90"/>
    </row>
    <row r="78" spans="1:16" ht="26.25" hidden="1" customHeight="1" x14ac:dyDescent="0.25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90"/>
    </row>
    <row r="79" spans="1:16" ht="26.25" hidden="1" customHeight="1" x14ac:dyDescent="0.25">
      <c r="A79" s="288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90"/>
    </row>
    <row r="80" spans="1:16" ht="26.25" hidden="1" customHeight="1" x14ac:dyDescent="0.25">
      <c r="A80" s="28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90"/>
    </row>
    <row r="81" spans="1:16" ht="374.25" customHeight="1" thickBot="1" x14ac:dyDescent="0.3">
      <c r="A81" s="291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3"/>
    </row>
  </sheetData>
  <mergeCells count="40">
    <mergeCell ref="A32:P32"/>
    <mergeCell ref="A33:P81"/>
    <mergeCell ref="A25:P25"/>
    <mergeCell ref="A26:F26"/>
    <mergeCell ref="C27:F27"/>
    <mergeCell ref="C28:F28"/>
    <mergeCell ref="C29:F29"/>
    <mergeCell ref="C30:F30"/>
    <mergeCell ref="A24:P24"/>
    <mergeCell ref="Q14:W14"/>
    <mergeCell ref="A15:B15"/>
    <mergeCell ref="A16:B16"/>
    <mergeCell ref="A17:B17"/>
    <mergeCell ref="A18:B18"/>
    <mergeCell ref="A19:B19"/>
    <mergeCell ref="A20:B20"/>
    <mergeCell ref="A22:F22"/>
    <mergeCell ref="A21:B21"/>
    <mergeCell ref="Q22:AA22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3">
    <dataValidation type="list" allowBlank="1" showInputMessage="1" showErrorMessage="1" sqref="M15:M21">
      <formula1>$BA$13:$BA$15</formula1>
    </dataValidation>
    <dataValidation type="list" allowBlank="1" showInputMessage="1" showErrorMessage="1" sqref="BA13:BA14">
      <formula1>$BA$13:$BA$14</formula1>
    </dataValidation>
    <dataValidation type="list" allowBlank="1" showInputMessage="1" showErrorMessage="1" sqref="E20:E21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14" orientation="portrait" horizontalDpi="0" verticalDpi="0" r:id="rId1"/>
  <colBreaks count="1" manualBreakCount="1">
    <brk id="16" max="8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85"/>
  <sheetViews>
    <sheetView view="pageBreakPreview" topLeftCell="A57" zoomScale="55" zoomScaleNormal="40" zoomScaleSheetLayoutView="55" workbookViewId="0">
      <selection activeCell="P10" sqref="P10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78.7109375" style="5" customWidth="1"/>
    <col min="4" max="4" width="75.5703125" style="5" customWidth="1"/>
    <col min="5" max="5" width="49.42578125" style="5" customWidth="1"/>
    <col min="6" max="6" width="73.28515625" style="5" customWidth="1"/>
    <col min="7" max="7" width="46.5703125" style="5" customWidth="1"/>
    <col min="8" max="10" width="45.42578125" style="5" customWidth="1"/>
    <col min="11" max="11" width="31.140625" style="5" customWidth="1"/>
    <col min="12" max="12" width="26" style="5" customWidth="1"/>
    <col min="13" max="13" width="48.7109375" style="5" bestFit="1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9.1406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343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178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130.5" customHeight="1" x14ac:dyDescent="0.5">
      <c r="A15" s="276" t="s">
        <v>158</v>
      </c>
      <c r="B15" s="277"/>
      <c r="C15" s="54" t="s">
        <v>316</v>
      </c>
      <c r="D15" s="71" t="s">
        <v>326</v>
      </c>
      <c r="E15" s="74" t="s">
        <v>96</v>
      </c>
      <c r="F15" s="73" t="s">
        <v>342</v>
      </c>
      <c r="G15" s="70">
        <v>5000</v>
      </c>
      <c r="H15" s="70">
        <v>0</v>
      </c>
      <c r="I15" s="70">
        <v>0</v>
      </c>
      <c r="J15" s="70">
        <f>H15+I15</f>
        <v>0</v>
      </c>
      <c r="K15" s="108">
        <f>J15-G15</f>
        <v>-5000</v>
      </c>
      <c r="L15" s="114">
        <f>IFERROR(K15/G15*100,0)</f>
        <v>-100</v>
      </c>
      <c r="M15" s="89" t="s">
        <v>135</v>
      </c>
      <c r="N15" s="28"/>
      <c r="O15" s="29">
        <f>IFERROR(N15/J15*100,)</f>
        <v>0</v>
      </c>
      <c r="P15" s="30" t="s">
        <v>344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57</v>
      </c>
    </row>
    <row r="16" spans="1:53" ht="93" customHeight="1" x14ac:dyDescent="0.5">
      <c r="A16" s="274" t="s">
        <v>158</v>
      </c>
      <c r="B16" s="275"/>
      <c r="C16" s="54" t="s">
        <v>317</v>
      </c>
      <c r="D16" s="52" t="s">
        <v>327</v>
      </c>
      <c r="E16" s="74" t="s">
        <v>65</v>
      </c>
      <c r="F16" s="73" t="s">
        <v>335</v>
      </c>
      <c r="G16" s="70">
        <v>5000</v>
      </c>
      <c r="H16" s="70">
        <v>0</v>
      </c>
      <c r="I16" s="70">
        <v>5000</v>
      </c>
      <c r="J16" s="70">
        <f t="shared" ref="J16:J25" si="1">H16+I16</f>
        <v>5000</v>
      </c>
      <c r="K16" s="108">
        <f t="shared" ref="K16:K25" si="2">J16-G16</f>
        <v>0</v>
      </c>
      <c r="L16" s="114">
        <f t="shared" ref="L16:L25" si="3">IFERROR(K16/G16*100,0)</f>
        <v>0</v>
      </c>
      <c r="M16" s="89" t="s">
        <v>135</v>
      </c>
      <c r="N16" s="28"/>
      <c r="O16" s="29">
        <f t="shared" ref="O16:O26" si="4">IFERROR(N16/J16*100,)</f>
        <v>0</v>
      </c>
      <c r="P16" s="30" t="s">
        <v>344</v>
      </c>
      <c r="Z16" s="3"/>
      <c r="AA16" s="18"/>
      <c r="AB16" s="16"/>
      <c r="AC16" s="16"/>
      <c r="AD16" s="16"/>
      <c r="AE16" s="16"/>
      <c r="AF16" s="16"/>
      <c r="AG16" s="3"/>
      <c r="AH16" s="3"/>
      <c r="AI16" s="3"/>
      <c r="AJ16" s="3"/>
      <c r="AZ16" s="47"/>
      <c r="BA16" s="47" t="s">
        <v>135</v>
      </c>
    </row>
    <row r="17" spans="1:36" ht="93" customHeight="1" x14ac:dyDescent="0.4">
      <c r="A17" s="274" t="s">
        <v>158</v>
      </c>
      <c r="B17" s="275"/>
      <c r="C17" s="54" t="s">
        <v>318</v>
      </c>
      <c r="D17" s="52" t="s">
        <v>328</v>
      </c>
      <c r="E17" s="74" t="s">
        <v>65</v>
      </c>
      <c r="F17" s="73" t="s">
        <v>336</v>
      </c>
      <c r="G17" s="70"/>
      <c r="H17" s="70">
        <v>0</v>
      </c>
      <c r="I17" s="70">
        <v>0</v>
      </c>
      <c r="J17" s="70">
        <f t="shared" si="1"/>
        <v>0</v>
      </c>
      <c r="K17" s="108">
        <f t="shared" si="2"/>
        <v>0</v>
      </c>
      <c r="L17" s="114">
        <f t="shared" si="3"/>
        <v>0</v>
      </c>
      <c r="M17" s="89" t="s">
        <v>135</v>
      </c>
      <c r="N17" s="28"/>
      <c r="O17" s="29">
        <f t="shared" si="4"/>
        <v>0</v>
      </c>
      <c r="P17" s="30" t="s">
        <v>344</v>
      </c>
      <c r="Z17" s="3"/>
      <c r="AA17" s="18"/>
      <c r="AB17" s="16"/>
      <c r="AC17" s="16"/>
      <c r="AD17" s="16"/>
      <c r="AE17" s="16"/>
      <c r="AF17" s="16"/>
      <c r="AG17" s="3"/>
      <c r="AH17" s="3"/>
      <c r="AI17" s="3"/>
      <c r="AJ17" s="3"/>
    </row>
    <row r="18" spans="1:36" ht="93" customHeight="1" x14ac:dyDescent="0.25">
      <c r="A18" s="274" t="s">
        <v>158</v>
      </c>
      <c r="B18" s="275"/>
      <c r="C18" s="147" t="s">
        <v>319</v>
      </c>
      <c r="D18" s="52" t="s">
        <v>329</v>
      </c>
      <c r="E18" s="74" t="s">
        <v>65</v>
      </c>
      <c r="F18" s="73" t="s">
        <v>337</v>
      </c>
      <c r="G18" s="70">
        <v>10000</v>
      </c>
      <c r="H18" s="70">
        <v>11680.73</v>
      </c>
      <c r="I18" s="70">
        <v>3319.2649999999999</v>
      </c>
      <c r="J18" s="70">
        <f t="shared" si="1"/>
        <v>14999.994999999999</v>
      </c>
      <c r="K18" s="108">
        <f t="shared" si="2"/>
        <v>4999.994999999999</v>
      </c>
      <c r="L18" s="114">
        <f t="shared" si="3"/>
        <v>49.999949999999984</v>
      </c>
      <c r="M18" s="89" t="s">
        <v>135</v>
      </c>
      <c r="N18" s="28"/>
      <c r="O18" s="29">
        <f t="shared" si="4"/>
        <v>0</v>
      </c>
      <c r="P18" s="30" t="s">
        <v>344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93" customHeight="1" x14ac:dyDescent="0.4">
      <c r="A19" s="274" t="s">
        <v>158</v>
      </c>
      <c r="B19" s="275"/>
      <c r="C19" s="54" t="s">
        <v>320</v>
      </c>
      <c r="D19" s="52" t="s">
        <v>330</v>
      </c>
      <c r="E19" s="74" t="s">
        <v>65</v>
      </c>
      <c r="F19" s="73" t="s">
        <v>338</v>
      </c>
      <c r="G19" s="70">
        <v>10000</v>
      </c>
      <c r="H19" s="70">
        <v>0</v>
      </c>
      <c r="I19" s="70">
        <v>10000</v>
      </c>
      <c r="J19" s="70">
        <f t="shared" si="1"/>
        <v>10000</v>
      </c>
      <c r="K19" s="108">
        <f t="shared" si="2"/>
        <v>0</v>
      </c>
      <c r="L19" s="114">
        <f t="shared" si="3"/>
        <v>0</v>
      </c>
      <c r="M19" s="89" t="s">
        <v>135</v>
      </c>
      <c r="N19" s="28"/>
      <c r="O19" s="29">
        <f>IFERROR(N19/J19*100,)</f>
        <v>0</v>
      </c>
      <c r="P19" s="30" t="s">
        <v>344</v>
      </c>
      <c r="Z19" s="3"/>
      <c r="AA19" s="18"/>
      <c r="AB19" s="16"/>
      <c r="AC19" s="16"/>
      <c r="AD19" s="16"/>
      <c r="AE19" s="16"/>
      <c r="AF19" s="16"/>
      <c r="AG19" s="3"/>
      <c r="AH19" s="3"/>
      <c r="AI19" s="3"/>
      <c r="AJ19" s="3"/>
    </row>
    <row r="20" spans="1:36" ht="93" customHeight="1" x14ac:dyDescent="0.4">
      <c r="A20" s="274" t="s">
        <v>158</v>
      </c>
      <c r="B20" s="275"/>
      <c r="C20" s="54" t="s">
        <v>321</v>
      </c>
      <c r="D20" s="52" t="s">
        <v>389</v>
      </c>
      <c r="E20" s="74" t="s">
        <v>96</v>
      </c>
      <c r="F20" s="73" t="s">
        <v>340</v>
      </c>
      <c r="G20" s="70">
        <v>10000</v>
      </c>
      <c r="H20" s="70">
        <v>0</v>
      </c>
      <c r="I20" s="70">
        <v>10000</v>
      </c>
      <c r="J20" s="70">
        <f t="shared" si="1"/>
        <v>10000</v>
      </c>
      <c r="K20" s="108">
        <f t="shared" si="2"/>
        <v>0</v>
      </c>
      <c r="L20" s="114">
        <f t="shared" si="3"/>
        <v>0</v>
      </c>
      <c r="M20" s="89"/>
      <c r="N20" s="28"/>
      <c r="O20" s="29"/>
      <c r="P20" s="30"/>
      <c r="Z20" s="3"/>
      <c r="AA20" s="18"/>
      <c r="AB20" s="16"/>
      <c r="AC20" s="16"/>
      <c r="AD20" s="16"/>
      <c r="AE20" s="16"/>
      <c r="AF20" s="16"/>
      <c r="AG20" s="3"/>
      <c r="AH20" s="3"/>
      <c r="AI20" s="3"/>
      <c r="AJ20" s="3"/>
    </row>
    <row r="21" spans="1:36" ht="93" customHeight="1" x14ac:dyDescent="0.25">
      <c r="A21" s="274" t="s">
        <v>158</v>
      </c>
      <c r="B21" s="275"/>
      <c r="C21" s="54" t="s">
        <v>321</v>
      </c>
      <c r="D21" s="52" t="s">
        <v>331</v>
      </c>
      <c r="E21" s="74" t="s">
        <v>96</v>
      </c>
      <c r="F21" s="73" t="s">
        <v>339</v>
      </c>
      <c r="G21" s="70"/>
      <c r="H21" s="70">
        <v>0</v>
      </c>
      <c r="I21" s="70">
        <v>0</v>
      </c>
      <c r="J21" s="70">
        <f t="shared" si="1"/>
        <v>0</v>
      </c>
      <c r="K21" s="108">
        <f t="shared" si="2"/>
        <v>0</v>
      </c>
      <c r="L21" s="114">
        <f t="shared" si="3"/>
        <v>0</v>
      </c>
      <c r="M21" s="89" t="s">
        <v>135</v>
      </c>
      <c r="N21" s="28"/>
      <c r="O21" s="29">
        <f t="shared" si="4"/>
        <v>0</v>
      </c>
      <c r="P21" s="30" t="s">
        <v>344</v>
      </c>
      <c r="AA21" s="37"/>
    </row>
    <row r="22" spans="1:36" ht="93" customHeight="1" x14ac:dyDescent="0.25">
      <c r="A22" s="274" t="s">
        <v>158</v>
      </c>
      <c r="B22" s="275"/>
      <c r="C22" s="54" t="s">
        <v>322</v>
      </c>
      <c r="D22" s="52" t="s">
        <v>332</v>
      </c>
      <c r="E22" s="74" t="s">
        <v>96</v>
      </c>
      <c r="F22" s="73" t="s">
        <v>340</v>
      </c>
      <c r="G22" s="70">
        <v>10000</v>
      </c>
      <c r="H22" s="70">
        <v>0</v>
      </c>
      <c r="I22" s="70">
        <v>10000</v>
      </c>
      <c r="J22" s="70">
        <f t="shared" si="1"/>
        <v>10000</v>
      </c>
      <c r="K22" s="108">
        <f t="shared" si="2"/>
        <v>0</v>
      </c>
      <c r="L22" s="114">
        <f t="shared" si="3"/>
        <v>0</v>
      </c>
      <c r="M22" s="89" t="s">
        <v>135</v>
      </c>
      <c r="N22" s="28"/>
      <c r="O22" s="29">
        <f t="shared" si="4"/>
        <v>0</v>
      </c>
      <c r="P22" s="30" t="s">
        <v>344</v>
      </c>
    </row>
    <row r="23" spans="1:36" ht="130.5" customHeight="1" x14ac:dyDescent="0.25">
      <c r="A23" s="274" t="s">
        <v>158</v>
      </c>
      <c r="B23" s="275"/>
      <c r="C23" s="54" t="s">
        <v>323</v>
      </c>
      <c r="D23" s="52" t="s">
        <v>333</v>
      </c>
      <c r="E23" s="74" t="s">
        <v>96</v>
      </c>
      <c r="F23" s="73" t="s">
        <v>341</v>
      </c>
      <c r="G23" s="70">
        <v>10000</v>
      </c>
      <c r="H23" s="70">
        <v>0</v>
      </c>
      <c r="I23" s="70">
        <v>10000</v>
      </c>
      <c r="J23" s="70">
        <f t="shared" si="1"/>
        <v>10000</v>
      </c>
      <c r="K23" s="108">
        <f t="shared" si="2"/>
        <v>0</v>
      </c>
      <c r="L23" s="114">
        <f t="shared" si="3"/>
        <v>0</v>
      </c>
      <c r="M23" s="89" t="s">
        <v>135</v>
      </c>
      <c r="N23" s="28"/>
      <c r="O23" s="29"/>
      <c r="P23" s="30" t="s">
        <v>344</v>
      </c>
    </row>
    <row r="24" spans="1:36" ht="130.5" customHeight="1" x14ac:dyDescent="0.25">
      <c r="A24" s="274" t="s">
        <v>172</v>
      </c>
      <c r="B24" s="275"/>
      <c r="C24" s="54" t="s">
        <v>324</v>
      </c>
      <c r="D24" s="52" t="s">
        <v>334</v>
      </c>
      <c r="E24" s="74" t="s">
        <v>96</v>
      </c>
      <c r="F24" s="73" t="s">
        <v>388</v>
      </c>
      <c r="G24" s="70">
        <v>38760</v>
      </c>
      <c r="H24" s="70">
        <v>15984.76</v>
      </c>
      <c r="I24" s="70">
        <v>22475.24</v>
      </c>
      <c r="J24" s="70">
        <f t="shared" si="1"/>
        <v>38460</v>
      </c>
      <c r="K24" s="108">
        <f t="shared" si="2"/>
        <v>-300</v>
      </c>
      <c r="L24" s="114">
        <f t="shared" si="3"/>
        <v>-0.77399380804953566</v>
      </c>
      <c r="M24" s="89" t="s">
        <v>135</v>
      </c>
      <c r="N24" s="28"/>
      <c r="O24" s="29"/>
      <c r="P24" s="30" t="s">
        <v>344</v>
      </c>
    </row>
    <row r="25" spans="1:36" ht="104.25" customHeight="1" x14ac:dyDescent="0.25">
      <c r="A25" s="274" t="s">
        <v>158</v>
      </c>
      <c r="B25" s="275"/>
      <c r="C25" s="54" t="s">
        <v>325</v>
      </c>
      <c r="D25" s="52" t="s">
        <v>68</v>
      </c>
      <c r="E25" s="74" t="s">
        <v>67</v>
      </c>
      <c r="F25" s="73" t="s">
        <v>20</v>
      </c>
      <c r="G25" s="122"/>
      <c r="H25" s="70"/>
      <c r="I25" s="70"/>
      <c r="J25" s="70">
        <f t="shared" si="1"/>
        <v>0</v>
      </c>
      <c r="K25" s="108">
        <f t="shared" si="2"/>
        <v>0</v>
      </c>
      <c r="L25" s="114">
        <f t="shared" si="3"/>
        <v>0</v>
      </c>
      <c r="M25" s="89" t="s">
        <v>135</v>
      </c>
      <c r="N25" s="28"/>
      <c r="O25" s="29">
        <f t="shared" si="4"/>
        <v>0</v>
      </c>
      <c r="P25" s="30" t="s">
        <v>344</v>
      </c>
    </row>
    <row r="26" spans="1:36" s="2" customFormat="1" ht="72" customHeight="1" x14ac:dyDescent="0.45">
      <c r="A26" s="278" t="s">
        <v>0</v>
      </c>
      <c r="B26" s="279"/>
      <c r="C26" s="279"/>
      <c r="D26" s="279"/>
      <c r="E26" s="279"/>
      <c r="F26" s="279"/>
      <c r="G26" s="118">
        <f>SUM(G14:G24)</f>
        <v>98760</v>
      </c>
      <c r="H26" s="118">
        <f>SUM(H14:H24)</f>
        <v>27665.489999999998</v>
      </c>
      <c r="I26" s="118">
        <f>SUM(I14:I25)</f>
        <v>70794.505000000005</v>
      </c>
      <c r="J26" s="118">
        <f>SUM(J14:J25)</f>
        <v>98459.994999999995</v>
      </c>
      <c r="K26" s="116">
        <f>J26-G26</f>
        <v>-300.00500000000466</v>
      </c>
      <c r="L26" s="115">
        <f t="shared" ref="L26" si="5">IFERROR(K26/G26*100,0)</f>
        <v>-0.30377176994735183</v>
      </c>
      <c r="M26" s="31"/>
      <c r="N26" s="32">
        <f>SUM(N14:N25)</f>
        <v>0</v>
      </c>
      <c r="O26" s="31">
        <f t="shared" si="4"/>
        <v>0</v>
      </c>
      <c r="P26" s="33"/>
      <c r="Q26" s="299"/>
      <c r="R26" s="300"/>
      <c r="S26" s="300"/>
      <c r="T26" s="300"/>
      <c r="U26" s="300"/>
      <c r="V26" s="300"/>
      <c r="W26" s="300"/>
      <c r="X26" s="300"/>
      <c r="Y26" s="300"/>
      <c r="Z26" s="300"/>
      <c r="AA26" s="300"/>
    </row>
    <row r="27" spans="1:36" ht="32.25" customHeight="1" x14ac:dyDescent="0.4">
      <c r="A27" s="113" t="s">
        <v>108</v>
      </c>
      <c r="B27" s="113"/>
      <c r="C27" s="113"/>
      <c r="D27" s="113"/>
      <c r="E27" s="113"/>
      <c r="F27" s="113"/>
      <c r="G27" s="121">
        <f>'Quadro Geral'!J13</f>
        <v>98760</v>
      </c>
      <c r="H27" s="121">
        <f>'Quadro Geral'!K13</f>
        <v>27665.489999999998</v>
      </c>
      <c r="I27" s="121">
        <f>'Quadro Geral'!L13</f>
        <v>70794.505000000005</v>
      </c>
      <c r="J27" s="121">
        <f>'Quadro Geral'!M13</f>
        <v>98459.994999999995</v>
      </c>
      <c r="K27" s="113"/>
      <c r="L27" s="113"/>
      <c r="M27" s="113"/>
      <c r="N27" s="113"/>
      <c r="O27" s="113"/>
      <c r="P27" s="113"/>
    </row>
    <row r="28" spans="1:36" ht="36" customHeight="1" x14ac:dyDescent="0.25">
      <c r="A28" s="269" t="s">
        <v>105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1"/>
    </row>
    <row r="29" spans="1:36" ht="95.25" customHeight="1" x14ac:dyDescent="0.4">
      <c r="A29" s="294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6"/>
    </row>
    <row r="30" spans="1:36" ht="15" hidden="1" customHeight="1" x14ac:dyDescent="0.4">
      <c r="A30" s="297" t="s">
        <v>4</v>
      </c>
      <c r="B30" s="297"/>
      <c r="C30" s="297"/>
      <c r="D30" s="297"/>
      <c r="E30" s="297"/>
      <c r="F30" s="297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36" ht="15" hidden="1" customHeight="1" x14ac:dyDescent="0.4">
      <c r="A31" s="12" t="s">
        <v>8</v>
      </c>
      <c r="B31" s="12"/>
      <c r="C31" s="298" t="s">
        <v>12</v>
      </c>
      <c r="D31" s="298"/>
      <c r="E31" s="298"/>
      <c r="F31" s="298"/>
      <c r="N31" s="5"/>
      <c r="O31" s="5"/>
      <c r="P31" s="5"/>
    </row>
    <row r="32" spans="1:36" ht="15" hidden="1" customHeight="1" x14ac:dyDescent="0.4">
      <c r="A32" s="12" t="s">
        <v>9</v>
      </c>
      <c r="B32" s="12"/>
      <c r="C32" s="298" t="s">
        <v>5</v>
      </c>
      <c r="D32" s="298"/>
      <c r="E32" s="298"/>
      <c r="F32" s="298"/>
      <c r="N32" s="5"/>
      <c r="O32" s="5"/>
      <c r="P32" s="5"/>
    </row>
    <row r="33" spans="1:20" ht="15" hidden="1" customHeight="1" x14ac:dyDescent="0.4">
      <c r="A33" s="12" t="s">
        <v>10</v>
      </c>
      <c r="B33" s="12"/>
      <c r="C33" s="298" t="s">
        <v>6</v>
      </c>
      <c r="D33" s="298"/>
      <c r="E33" s="298"/>
      <c r="F33" s="298"/>
      <c r="N33" s="5"/>
      <c r="O33" s="5"/>
      <c r="P33" s="5"/>
    </row>
    <row r="34" spans="1:20" ht="15" hidden="1" customHeight="1" x14ac:dyDescent="0.4">
      <c r="A34" s="12" t="s">
        <v>11</v>
      </c>
      <c r="B34" s="12"/>
      <c r="C34" s="298" t="s">
        <v>7</v>
      </c>
      <c r="D34" s="298"/>
      <c r="E34" s="298"/>
      <c r="F34" s="298"/>
      <c r="N34" s="5"/>
      <c r="O34" s="5"/>
      <c r="P34" s="5"/>
    </row>
    <row r="35" spans="1:20" ht="35.25" customHeight="1" x14ac:dyDescent="0.4"/>
    <row r="36" spans="1:20" x14ac:dyDescent="0.25">
      <c r="A36" s="282" t="s">
        <v>109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4"/>
      <c r="Q36" s="39"/>
      <c r="R36" s="39"/>
      <c r="S36" s="39"/>
      <c r="T36" s="4"/>
    </row>
    <row r="37" spans="1:20" ht="15" hidden="1" x14ac:dyDescent="0.25">
      <c r="A37" s="285" t="s">
        <v>142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7"/>
    </row>
    <row r="38" spans="1:20" ht="15" hidden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20" ht="15" hidden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20" ht="15" hidden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20" ht="15" hidden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20" ht="15" hidden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20" ht="15" hidden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20" ht="15" hidden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20" ht="15" hidden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20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20" ht="26.25" hidden="1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20" ht="26.25" hidden="1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hidden="1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hidden="1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hidden="1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hidden="1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hidden="1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hidden="1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hidden="1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hidden="1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26.2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1.5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26.25" hidden="1" customHeight="1" x14ac:dyDescent="0.2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</row>
    <row r="76" spans="1:16" ht="26.25" hidden="1" customHeight="1" x14ac:dyDescent="0.25">
      <c r="A76" s="288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90"/>
    </row>
    <row r="77" spans="1:16" ht="26.25" hidden="1" customHeight="1" x14ac:dyDescent="0.25">
      <c r="A77" s="288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90"/>
    </row>
    <row r="78" spans="1:16" ht="26.25" hidden="1" customHeight="1" x14ac:dyDescent="0.25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90"/>
    </row>
    <row r="79" spans="1:16" ht="26.25" hidden="1" customHeight="1" x14ac:dyDescent="0.25">
      <c r="A79" s="288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90"/>
    </row>
    <row r="80" spans="1:16" ht="26.25" hidden="1" customHeight="1" x14ac:dyDescent="0.25">
      <c r="A80" s="28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90"/>
    </row>
    <row r="81" spans="1:16" ht="26.25" hidden="1" customHeight="1" x14ac:dyDescent="0.25">
      <c r="A81" s="288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90"/>
    </row>
    <row r="82" spans="1:16" ht="26.25" hidden="1" customHeight="1" x14ac:dyDescent="0.25">
      <c r="A82" s="288"/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90"/>
    </row>
    <row r="83" spans="1:16" ht="26.25" hidden="1" customHeight="1" x14ac:dyDescent="0.25">
      <c r="A83" s="288"/>
      <c r="B83" s="289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90"/>
    </row>
    <row r="84" spans="1:16" ht="26.25" hidden="1" customHeight="1" x14ac:dyDescent="0.25">
      <c r="A84" s="288"/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90"/>
    </row>
    <row r="85" spans="1:16" ht="374.25" customHeight="1" thickBot="1" x14ac:dyDescent="0.3">
      <c r="A85" s="291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3"/>
    </row>
  </sheetData>
  <mergeCells count="44">
    <mergeCell ref="A36:P36"/>
    <mergeCell ref="A37:P85"/>
    <mergeCell ref="A29:P29"/>
    <mergeCell ref="A30:F30"/>
    <mergeCell ref="C31:F31"/>
    <mergeCell ref="C32:F32"/>
    <mergeCell ref="C33:F33"/>
    <mergeCell ref="C34:F34"/>
    <mergeCell ref="A28:P28"/>
    <mergeCell ref="Q14:W14"/>
    <mergeCell ref="A15:B15"/>
    <mergeCell ref="A16:B16"/>
    <mergeCell ref="A17:B17"/>
    <mergeCell ref="A18:B18"/>
    <mergeCell ref="A19:B19"/>
    <mergeCell ref="A23:B23"/>
    <mergeCell ref="A24:B24"/>
    <mergeCell ref="A21:B21"/>
    <mergeCell ref="A22:B22"/>
    <mergeCell ref="A25:B25"/>
    <mergeCell ref="A26:F26"/>
    <mergeCell ref="A20:B20"/>
    <mergeCell ref="Q26:AA26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2">
    <dataValidation type="list" allowBlank="1" showInputMessage="1" showErrorMessage="1" sqref="M15:M25">
      <formula1>$BA$13:$BA$16</formula1>
    </dataValidation>
    <dataValidation type="list" allowBlank="1" showInputMessage="1" showErrorMessage="1" sqref="BA13:BA15">
      <formula1>$BA$13:$BA$15</formula1>
    </dataValidation>
  </dataValidations>
  <pageMargins left="0.511811024" right="0.511811024" top="0.78740157499999996" bottom="0.78740157499999996" header="0.31496062000000002" footer="0.31496062000000002"/>
  <pageSetup paperSize="9" scale="14" orientation="portrait" horizontalDpi="0" verticalDpi="0" r:id="rId1"/>
  <colBreaks count="1" manualBreakCount="1">
    <brk id="16" max="84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75"/>
  <sheetViews>
    <sheetView view="pageBreakPreview" topLeftCell="G25" zoomScale="60" zoomScaleNormal="40" workbookViewId="0">
      <selection activeCell="BB9" sqref="BB9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48.28515625" style="5" customWidth="1"/>
    <col min="4" max="4" width="102.85546875" style="5" customWidth="1"/>
    <col min="5" max="5" width="49.42578125" style="5" customWidth="1"/>
    <col min="6" max="6" width="42.28515625" style="5" customWidth="1"/>
    <col min="7" max="7" width="46.5703125" style="5" customWidth="1"/>
    <col min="8" max="10" width="45.42578125" style="5" customWidth="1"/>
    <col min="11" max="11" width="31.140625" style="5" customWidth="1"/>
    <col min="12" max="12" width="26" style="5" customWidth="1"/>
    <col min="13" max="13" width="53.7109375" style="5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9.1406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264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178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192.75" customHeight="1" x14ac:dyDescent="0.5">
      <c r="A15" s="276" t="s">
        <v>148</v>
      </c>
      <c r="B15" s="277"/>
      <c r="C15" s="58" t="s">
        <v>260</v>
      </c>
      <c r="D15" s="52" t="s">
        <v>261</v>
      </c>
      <c r="E15" s="76" t="s">
        <v>74</v>
      </c>
      <c r="F15" s="69" t="s">
        <v>262</v>
      </c>
      <c r="G15" s="70">
        <v>30000</v>
      </c>
      <c r="H15" s="70">
        <v>0</v>
      </c>
      <c r="I15" s="70">
        <v>0</v>
      </c>
      <c r="J15" s="70">
        <f>H15+I15</f>
        <v>0</v>
      </c>
      <c r="K15" s="108">
        <f>J15-G15</f>
        <v>-30000</v>
      </c>
      <c r="L15" s="114">
        <f>IFERROR(K15/G15*100,0)</f>
        <v>-100</v>
      </c>
      <c r="M15" s="89" t="s">
        <v>135</v>
      </c>
      <c r="N15" s="28"/>
      <c r="O15" s="29">
        <f>IFERROR(N15/J15*100,)</f>
        <v>0</v>
      </c>
      <c r="P15" s="30" t="s">
        <v>218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57</v>
      </c>
    </row>
    <row r="16" spans="1:53" s="2" customFormat="1" ht="72" customHeight="1" x14ac:dyDescent="0.45">
      <c r="A16" s="301" t="s">
        <v>0</v>
      </c>
      <c r="B16" s="302"/>
      <c r="C16" s="302"/>
      <c r="D16" s="302"/>
      <c r="E16" s="302"/>
      <c r="F16" s="302"/>
      <c r="G16" s="118">
        <f>SUM(G14:G15)</f>
        <v>30000</v>
      </c>
      <c r="H16" s="118">
        <f>SUM(H14:H15)</f>
        <v>0</v>
      </c>
      <c r="I16" s="118">
        <f>SUM(I14:I15)</f>
        <v>0</v>
      </c>
      <c r="J16" s="118">
        <f>SUM(J14:J15)</f>
        <v>0</v>
      </c>
      <c r="K16" s="135">
        <f>J16-G16</f>
        <v>-30000</v>
      </c>
      <c r="L16" s="124">
        <f t="shared" ref="L16" si="1">IFERROR(K16/G16*100,0)</f>
        <v>-100</v>
      </c>
      <c r="M16" s="31"/>
      <c r="N16" s="32">
        <f>SUM(N14:N15)</f>
        <v>0</v>
      </c>
      <c r="O16" s="31">
        <f t="shared" ref="O16" si="2">IFERROR(N16/J16*100,)</f>
        <v>0</v>
      </c>
      <c r="P16" s="33"/>
    </row>
    <row r="17" spans="1:20" x14ac:dyDescent="0.4">
      <c r="A17" s="113" t="s">
        <v>108</v>
      </c>
      <c r="B17" s="113"/>
      <c r="C17" s="113"/>
      <c r="D17" s="113"/>
      <c r="E17" s="113"/>
      <c r="F17" s="113"/>
      <c r="G17" s="121">
        <f>'Quadro Geral'!J14</f>
        <v>30000</v>
      </c>
      <c r="H17" s="121">
        <f>'Quadro Geral'!K14</f>
        <v>0</v>
      </c>
      <c r="I17" s="121">
        <f>'Quadro Geral'!L14</f>
        <v>0</v>
      </c>
      <c r="J17" s="121">
        <f>'Quadro Geral'!M14</f>
        <v>0</v>
      </c>
      <c r="K17" s="113"/>
      <c r="L17" s="113"/>
      <c r="M17" s="113"/>
      <c r="N17" s="113"/>
      <c r="O17" s="113"/>
      <c r="P17" s="113"/>
    </row>
    <row r="18" spans="1:20" ht="36" customHeight="1" x14ac:dyDescent="0.25">
      <c r="A18" s="269" t="s">
        <v>105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1"/>
    </row>
    <row r="19" spans="1:20" ht="95.25" customHeight="1" x14ac:dyDescent="0.4">
      <c r="A19" s="294" t="s">
        <v>263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6"/>
      <c r="Q19" s="1" t="s">
        <v>440</v>
      </c>
    </row>
    <row r="20" spans="1:20" ht="15" hidden="1" customHeight="1" x14ac:dyDescent="0.4">
      <c r="A20" s="297" t="s">
        <v>4</v>
      </c>
      <c r="B20" s="297"/>
      <c r="C20" s="297"/>
      <c r="D20" s="297"/>
      <c r="E20" s="297"/>
      <c r="F20" s="297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20" ht="15" hidden="1" customHeight="1" x14ac:dyDescent="0.4">
      <c r="A21" s="12" t="s">
        <v>8</v>
      </c>
      <c r="B21" s="12"/>
      <c r="C21" s="298" t="s">
        <v>12</v>
      </c>
      <c r="D21" s="298"/>
      <c r="E21" s="298"/>
      <c r="F21" s="298"/>
      <c r="N21" s="5"/>
      <c r="O21" s="5"/>
      <c r="P21" s="5"/>
    </row>
    <row r="22" spans="1:20" ht="15" hidden="1" customHeight="1" x14ac:dyDescent="0.4">
      <c r="A22" s="12" t="s">
        <v>9</v>
      </c>
      <c r="B22" s="12"/>
      <c r="C22" s="298" t="s">
        <v>5</v>
      </c>
      <c r="D22" s="298"/>
      <c r="E22" s="298"/>
      <c r="F22" s="298"/>
      <c r="N22" s="5"/>
      <c r="O22" s="5"/>
      <c r="P22" s="5"/>
    </row>
    <row r="23" spans="1:20" ht="15" hidden="1" customHeight="1" x14ac:dyDescent="0.4">
      <c r="A23" s="12" t="s">
        <v>10</v>
      </c>
      <c r="B23" s="12"/>
      <c r="C23" s="298" t="s">
        <v>6</v>
      </c>
      <c r="D23" s="298"/>
      <c r="E23" s="298"/>
      <c r="F23" s="298"/>
      <c r="N23" s="5"/>
      <c r="O23" s="5"/>
      <c r="P23" s="5"/>
    </row>
    <row r="24" spans="1:20" ht="15" hidden="1" customHeight="1" x14ac:dyDescent="0.4">
      <c r="A24" s="12" t="s">
        <v>11</v>
      </c>
      <c r="B24" s="12"/>
      <c r="C24" s="298" t="s">
        <v>7</v>
      </c>
      <c r="D24" s="298"/>
      <c r="E24" s="298"/>
      <c r="F24" s="298"/>
      <c r="N24" s="5"/>
      <c r="O24" s="5"/>
      <c r="P24" s="5"/>
    </row>
    <row r="25" spans="1:20" ht="35.25" customHeight="1" x14ac:dyDescent="0.4"/>
    <row r="26" spans="1:20" x14ac:dyDescent="0.25">
      <c r="A26" s="282" t="s">
        <v>109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4"/>
      <c r="Q26" s="39"/>
      <c r="R26" s="39"/>
      <c r="S26" s="39"/>
      <c r="T26" s="4"/>
    </row>
    <row r="27" spans="1:20" ht="15" hidden="1" x14ac:dyDescent="0.25">
      <c r="A27" s="285" t="s">
        <v>142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</row>
    <row r="28" spans="1:20" ht="15" hidden="1" x14ac:dyDescent="0.25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90"/>
    </row>
    <row r="29" spans="1:20" ht="15" hidden="1" x14ac:dyDescent="0.2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90"/>
    </row>
    <row r="30" spans="1:20" ht="15" hidden="1" x14ac:dyDescent="0.2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90"/>
    </row>
    <row r="31" spans="1:20" ht="15" hidden="1" x14ac:dyDescent="0.2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90"/>
    </row>
    <row r="32" spans="1:20" ht="15" hidden="1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26.25" hidden="1" customHeight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26.25" hidden="1" customHeight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26.25" hidden="1" customHeight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26.25" hidden="1" customHeight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26.25" hidden="1" customHeigh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1.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hidden="1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hidden="1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hidden="1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hidden="1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374.25" customHeight="1" thickBot="1" x14ac:dyDescent="0.3">
      <c r="A75" s="291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</row>
  </sheetData>
  <mergeCells count="33">
    <mergeCell ref="A26:P26"/>
    <mergeCell ref="A27:P75"/>
    <mergeCell ref="A19:P19"/>
    <mergeCell ref="A20:F20"/>
    <mergeCell ref="C21:F21"/>
    <mergeCell ref="C22:F22"/>
    <mergeCell ref="C23:F23"/>
    <mergeCell ref="C24:F24"/>
    <mergeCell ref="A18:P18"/>
    <mergeCell ref="Q14:W14"/>
    <mergeCell ref="A15:B15"/>
    <mergeCell ref="A16:F16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1">
    <dataValidation type="list" allowBlank="1" showInputMessage="1" showErrorMessage="1" sqref="BA13:BA15 M15">
      <formula1>$BA$13:$BA$15</formula1>
    </dataValidation>
  </dataValidations>
  <pageMargins left="0.511811024" right="0.511811024" top="0.78740157499999996" bottom="0.78740157499999996" header="0.31496062000000002" footer="0.31496062000000002"/>
  <pageSetup paperSize="9" scale="15" orientation="portrait" horizontalDpi="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76"/>
  <sheetViews>
    <sheetView view="pageBreakPreview" zoomScale="30" zoomScaleNormal="40" zoomScaleSheetLayoutView="30" workbookViewId="0">
      <selection activeCell="A20" sqref="A20:P20"/>
    </sheetView>
  </sheetViews>
  <sheetFormatPr defaultColWidth="9.140625" defaultRowHeight="26.25" x14ac:dyDescent="0.4"/>
  <cols>
    <col min="1" max="1" width="9" style="5" customWidth="1"/>
    <col min="2" max="2" width="6.85546875" style="5" customWidth="1"/>
    <col min="3" max="3" width="86.5703125" style="5" customWidth="1"/>
    <col min="4" max="4" width="80.28515625" style="5" customWidth="1"/>
    <col min="5" max="5" width="49.42578125" style="5" customWidth="1"/>
    <col min="6" max="6" width="73.28515625" style="5" customWidth="1"/>
    <col min="7" max="7" width="46.5703125" style="5" customWidth="1"/>
    <col min="8" max="10" width="45.42578125" style="5" customWidth="1"/>
    <col min="11" max="11" width="31.140625" style="5" customWidth="1"/>
    <col min="12" max="12" width="26" style="5" customWidth="1"/>
    <col min="13" max="13" width="48.7109375" style="5" bestFit="1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9.1406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345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178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145.5" customHeight="1" x14ac:dyDescent="0.5">
      <c r="A15" s="276" t="s">
        <v>172</v>
      </c>
      <c r="B15" s="277"/>
      <c r="C15" s="148" t="s">
        <v>351</v>
      </c>
      <c r="D15" s="75" t="s">
        <v>346</v>
      </c>
      <c r="E15" s="74" t="s">
        <v>96</v>
      </c>
      <c r="F15" s="75" t="s">
        <v>347</v>
      </c>
      <c r="G15" s="70">
        <v>8000</v>
      </c>
      <c r="H15" s="70">
        <v>0</v>
      </c>
      <c r="I15" s="70">
        <v>5000</v>
      </c>
      <c r="J15" s="70">
        <f>H15+I15</f>
        <v>5000</v>
      </c>
      <c r="K15" s="108">
        <f>J15-G15</f>
        <v>-3000</v>
      </c>
      <c r="L15" s="114">
        <f>IFERROR(K15/G15*100,0)</f>
        <v>-37.5</v>
      </c>
      <c r="M15" s="136" t="s">
        <v>135</v>
      </c>
      <c r="N15" s="28"/>
      <c r="O15" s="29">
        <f>IFERROR(N15/J15*100,)</f>
        <v>0</v>
      </c>
      <c r="P15" s="75" t="s">
        <v>352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57</v>
      </c>
    </row>
    <row r="16" spans="1:53" ht="145.5" customHeight="1" x14ac:dyDescent="0.5">
      <c r="A16" s="274" t="s">
        <v>148</v>
      </c>
      <c r="B16" s="275"/>
      <c r="C16" s="148" t="s">
        <v>348</v>
      </c>
      <c r="D16" s="75" t="s">
        <v>349</v>
      </c>
      <c r="E16" s="74" t="s">
        <v>96</v>
      </c>
      <c r="F16" s="75" t="s">
        <v>350</v>
      </c>
      <c r="G16" s="70">
        <v>12000</v>
      </c>
      <c r="H16" s="70">
        <v>0</v>
      </c>
      <c r="I16" s="70">
        <v>0</v>
      </c>
      <c r="J16" s="70">
        <f t="shared" ref="J16" si="1">H16+I16</f>
        <v>0</v>
      </c>
      <c r="K16" s="108">
        <f t="shared" ref="K16" si="2">J16-G16</f>
        <v>-12000</v>
      </c>
      <c r="L16" s="114">
        <f t="shared" ref="L16:L17" si="3">IFERROR(K16/G16*100,0)</f>
        <v>-100</v>
      </c>
      <c r="M16" s="136" t="s">
        <v>135</v>
      </c>
      <c r="N16" s="28"/>
      <c r="O16" s="29">
        <f t="shared" ref="O16:O17" si="4">IFERROR(N16/J16*100,)</f>
        <v>0</v>
      </c>
      <c r="P16" s="75" t="s">
        <v>352</v>
      </c>
      <c r="Z16" s="3"/>
      <c r="AA16" s="18"/>
      <c r="AB16" s="16"/>
      <c r="AC16" s="16"/>
      <c r="AD16" s="16"/>
      <c r="AE16" s="16"/>
      <c r="AF16" s="16"/>
      <c r="AG16" s="3"/>
      <c r="AH16" s="3"/>
      <c r="AI16" s="3"/>
      <c r="AJ16" s="3"/>
      <c r="AZ16" s="47"/>
      <c r="BA16" s="47" t="s">
        <v>135</v>
      </c>
    </row>
    <row r="17" spans="1:20" s="2" customFormat="1" ht="72" customHeight="1" x14ac:dyDescent="0.45">
      <c r="A17" s="301" t="s">
        <v>0</v>
      </c>
      <c r="B17" s="302"/>
      <c r="C17" s="302"/>
      <c r="D17" s="302"/>
      <c r="E17" s="302"/>
      <c r="F17" s="302"/>
      <c r="G17" s="118">
        <f>SUM(G14:G16)</f>
        <v>20000</v>
      </c>
      <c r="H17" s="118">
        <f>SUM(H14:H16)</f>
        <v>0</v>
      </c>
      <c r="I17" s="118">
        <f>SUM(I14:I16)</f>
        <v>5000</v>
      </c>
      <c r="J17" s="118">
        <f>SUM(J14:J16)</f>
        <v>5000</v>
      </c>
      <c r="K17" s="135">
        <f>J17-G17</f>
        <v>-15000</v>
      </c>
      <c r="L17" s="124">
        <f t="shared" si="3"/>
        <v>-75</v>
      </c>
      <c r="M17" s="31"/>
      <c r="N17" s="32">
        <f>SUM(N14:N16)</f>
        <v>0</v>
      </c>
      <c r="O17" s="31">
        <f t="shared" si="4"/>
        <v>0</v>
      </c>
      <c r="P17" s="33"/>
    </row>
    <row r="18" spans="1:20" x14ac:dyDescent="0.4">
      <c r="A18" s="113" t="s">
        <v>108</v>
      </c>
      <c r="B18" s="113"/>
      <c r="C18" s="113"/>
      <c r="D18" s="113"/>
      <c r="E18" s="113"/>
      <c r="F18" s="113"/>
      <c r="G18" s="121">
        <f>'Quadro Geral'!J15</f>
        <v>20000</v>
      </c>
      <c r="H18" s="121">
        <f>'Quadro Geral'!K15</f>
        <v>0</v>
      </c>
      <c r="I18" s="121">
        <f>'Quadro Geral'!L15</f>
        <v>5000</v>
      </c>
      <c r="J18" s="121">
        <f>'Quadro Geral'!M15</f>
        <v>5000</v>
      </c>
      <c r="K18" s="113"/>
      <c r="L18" s="113"/>
      <c r="M18" s="113"/>
      <c r="N18" s="113"/>
      <c r="O18" s="113"/>
      <c r="P18" s="113"/>
    </row>
    <row r="19" spans="1:20" ht="36" customHeight="1" x14ac:dyDescent="0.25">
      <c r="A19" s="269" t="s">
        <v>105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1"/>
    </row>
    <row r="20" spans="1:20" ht="95.25" customHeight="1" x14ac:dyDescent="0.4">
      <c r="A20" s="294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6"/>
    </row>
    <row r="21" spans="1:20" ht="15" hidden="1" customHeight="1" x14ac:dyDescent="0.4">
      <c r="A21" s="297" t="s">
        <v>4</v>
      </c>
      <c r="B21" s="297"/>
      <c r="C21" s="297"/>
      <c r="D21" s="297"/>
      <c r="E21" s="297"/>
      <c r="F21" s="297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20" ht="15" hidden="1" customHeight="1" x14ac:dyDescent="0.4">
      <c r="A22" s="12" t="s">
        <v>8</v>
      </c>
      <c r="B22" s="12"/>
      <c r="C22" s="298" t="s">
        <v>12</v>
      </c>
      <c r="D22" s="298"/>
      <c r="E22" s="298"/>
      <c r="F22" s="298"/>
      <c r="N22" s="5"/>
      <c r="O22" s="5"/>
      <c r="P22" s="5"/>
    </row>
    <row r="23" spans="1:20" ht="15" hidden="1" customHeight="1" x14ac:dyDescent="0.4">
      <c r="A23" s="12" t="s">
        <v>9</v>
      </c>
      <c r="B23" s="12"/>
      <c r="C23" s="298" t="s">
        <v>5</v>
      </c>
      <c r="D23" s="298"/>
      <c r="E23" s="298"/>
      <c r="F23" s="298"/>
      <c r="N23" s="5"/>
      <c r="O23" s="5"/>
      <c r="P23" s="5"/>
    </row>
    <row r="24" spans="1:20" ht="15" hidden="1" customHeight="1" x14ac:dyDescent="0.4">
      <c r="A24" s="12" t="s">
        <v>10</v>
      </c>
      <c r="B24" s="12"/>
      <c r="C24" s="298" t="s">
        <v>6</v>
      </c>
      <c r="D24" s="298"/>
      <c r="E24" s="298"/>
      <c r="F24" s="298"/>
      <c r="N24" s="5"/>
      <c r="O24" s="5"/>
      <c r="P24" s="5"/>
    </row>
    <row r="25" spans="1:20" ht="15" hidden="1" customHeight="1" x14ac:dyDescent="0.4">
      <c r="A25" s="12" t="s">
        <v>11</v>
      </c>
      <c r="B25" s="12"/>
      <c r="C25" s="298" t="s">
        <v>7</v>
      </c>
      <c r="D25" s="298"/>
      <c r="E25" s="298"/>
      <c r="F25" s="298"/>
      <c r="N25" s="5"/>
      <c r="O25" s="5"/>
      <c r="P25" s="5"/>
    </row>
    <row r="26" spans="1:20" ht="35.25" customHeight="1" x14ac:dyDescent="0.4"/>
    <row r="27" spans="1:20" x14ac:dyDescent="0.25">
      <c r="A27" s="282" t="s">
        <v>109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4"/>
      <c r="Q27" s="39"/>
      <c r="R27" s="39"/>
      <c r="S27" s="39"/>
      <c r="T27" s="4"/>
    </row>
    <row r="28" spans="1:20" ht="15" hidden="1" x14ac:dyDescent="0.25">
      <c r="A28" s="285" t="s">
        <v>142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7"/>
    </row>
    <row r="29" spans="1:20" ht="15" hidden="1" x14ac:dyDescent="0.2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90"/>
    </row>
    <row r="30" spans="1:20" ht="15" hidden="1" x14ac:dyDescent="0.2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90"/>
    </row>
    <row r="31" spans="1:20" ht="15" hidden="1" x14ac:dyDescent="0.2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90"/>
    </row>
    <row r="32" spans="1:20" ht="15" hidden="1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15" hidden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26.25" hidden="1" customHeight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26.25" hidden="1" customHeight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26.25" hidden="1" customHeight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26.25" hidden="1" customHeigh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hidden="1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26.2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1.5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hidden="1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hidden="1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hidden="1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26.25" hidden="1" customHeight="1" x14ac:dyDescent="0.2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</row>
    <row r="76" spans="1:16" ht="374.25" customHeight="1" thickBot="1" x14ac:dyDescent="0.3">
      <c r="A76" s="291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3"/>
    </row>
  </sheetData>
  <mergeCells count="34">
    <mergeCell ref="A27:P27"/>
    <mergeCell ref="A28:P76"/>
    <mergeCell ref="A20:P20"/>
    <mergeCell ref="A21:F21"/>
    <mergeCell ref="C22:F22"/>
    <mergeCell ref="C23:F23"/>
    <mergeCell ref="C24:F24"/>
    <mergeCell ref="C25:F25"/>
    <mergeCell ref="A19:P19"/>
    <mergeCell ref="Q14:W14"/>
    <mergeCell ref="A15:B15"/>
    <mergeCell ref="A16:B16"/>
    <mergeCell ref="A17:F17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1">
    <dataValidation type="list" allowBlank="1" showInputMessage="1" showErrorMessage="1" sqref="BA13:BA15">
      <formula1>$BA$13:$BA$15</formula1>
    </dataValidation>
  </dataValidations>
  <pageMargins left="0.511811024" right="0.511811024" top="0.78740157499999996" bottom="0.78740157499999996" header="0.31496062000000002" footer="0.31496062000000002"/>
  <pageSetup paperSize="9" scale="14" orientation="portrait" horizontalDpi="0" verticalDpi="0" r:id="rId1"/>
  <colBreaks count="1" manualBreakCount="1">
    <brk id="16" max="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76"/>
  <sheetViews>
    <sheetView view="pageBreakPreview" topLeftCell="A16" zoomScale="30" zoomScaleNormal="40" zoomScaleSheetLayoutView="30" workbookViewId="0">
      <selection activeCell="A20" sqref="A20:P20"/>
    </sheetView>
  </sheetViews>
  <sheetFormatPr defaultColWidth="9.140625" defaultRowHeight="26.25" x14ac:dyDescent="0.4"/>
  <cols>
    <col min="1" max="1" width="8.28515625" style="5" customWidth="1"/>
    <col min="2" max="2" width="10.42578125" style="5" customWidth="1"/>
    <col min="3" max="3" width="50.140625" style="5" customWidth="1"/>
    <col min="4" max="4" width="41" style="5" customWidth="1"/>
    <col min="5" max="5" width="49.42578125" style="5" customWidth="1"/>
    <col min="6" max="6" width="134.42578125" style="5" customWidth="1"/>
    <col min="7" max="7" width="46.5703125" style="5" customWidth="1"/>
    <col min="8" max="10" width="45.42578125" style="5" customWidth="1"/>
    <col min="11" max="11" width="35.42578125" style="5" bestFit="1" customWidth="1"/>
    <col min="12" max="12" width="26" style="5" customWidth="1"/>
    <col min="13" max="13" width="53.7109375" style="5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9.1406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311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178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188.25" customHeight="1" x14ac:dyDescent="0.5">
      <c r="A15" s="276" t="s">
        <v>148</v>
      </c>
      <c r="B15" s="277"/>
      <c r="C15" s="147" t="s">
        <v>312</v>
      </c>
      <c r="D15" s="67" t="s">
        <v>22</v>
      </c>
      <c r="E15" s="76" t="s">
        <v>77</v>
      </c>
      <c r="F15" s="76" t="s">
        <v>313</v>
      </c>
      <c r="G15" s="70">
        <v>50000</v>
      </c>
      <c r="H15" s="70">
        <v>0</v>
      </c>
      <c r="I15" s="70">
        <v>0</v>
      </c>
      <c r="J15" s="70">
        <f>H15+I15</f>
        <v>0</v>
      </c>
      <c r="K15" s="108">
        <f>J15-G15</f>
        <v>-50000</v>
      </c>
      <c r="L15" s="114">
        <f>IFERROR(K15/G15*100,0)</f>
        <v>-100</v>
      </c>
      <c r="M15" s="136" t="s">
        <v>135</v>
      </c>
      <c r="N15" s="28"/>
      <c r="O15" s="29">
        <f>IFERROR(N15/J15*100,)</f>
        <v>0</v>
      </c>
      <c r="P15" s="30" t="s">
        <v>218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57</v>
      </c>
    </row>
    <row r="16" spans="1:53" ht="188.25" customHeight="1" x14ac:dyDescent="0.5">
      <c r="A16" s="274" t="s">
        <v>148</v>
      </c>
      <c r="B16" s="275"/>
      <c r="C16" s="149" t="s">
        <v>314</v>
      </c>
      <c r="D16" s="66" t="s">
        <v>76</v>
      </c>
      <c r="E16" s="76" t="s">
        <v>75</v>
      </c>
      <c r="F16" s="72" t="s">
        <v>313</v>
      </c>
      <c r="G16" s="70">
        <v>50000</v>
      </c>
      <c r="H16" s="70">
        <v>0</v>
      </c>
      <c r="I16" s="70">
        <v>0</v>
      </c>
      <c r="J16" s="70">
        <f t="shared" ref="J16" si="1">H16+I16</f>
        <v>0</v>
      </c>
      <c r="K16" s="108">
        <f t="shared" ref="K16" si="2">J16-G16</f>
        <v>-50000</v>
      </c>
      <c r="L16" s="114">
        <f t="shared" ref="L16:L17" si="3">IFERROR(K16/G16*100,0)</f>
        <v>-100</v>
      </c>
      <c r="M16" s="136" t="s">
        <v>135</v>
      </c>
      <c r="N16" s="28"/>
      <c r="O16" s="29">
        <f t="shared" ref="O16:O17" si="4">IFERROR(N16/J16*100,)</f>
        <v>0</v>
      </c>
      <c r="P16" s="30" t="s">
        <v>218</v>
      </c>
      <c r="Z16" s="3"/>
      <c r="AA16" s="18"/>
      <c r="AB16" s="16"/>
      <c r="AC16" s="16"/>
      <c r="AD16" s="16"/>
      <c r="AE16" s="16"/>
      <c r="AF16" s="16"/>
      <c r="AG16" s="3"/>
      <c r="AH16" s="3"/>
      <c r="AI16" s="3"/>
      <c r="AJ16" s="3"/>
      <c r="AZ16" s="47"/>
      <c r="BA16" s="47" t="s">
        <v>135</v>
      </c>
    </row>
    <row r="17" spans="1:20" s="2" customFormat="1" ht="72" customHeight="1" x14ac:dyDescent="0.45">
      <c r="A17" s="301" t="s">
        <v>0</v>
      </c>
      <c r="B17" s="302"/>
      <c r="C17" s="302"/>
      <c r="D17" s="302"/>
      <c r="E17" s="302"/>
      <c r="F17" s="302"/>
      <c r="G17" s="118">
        <f>SUM(G14:G16)</f>
        <v>100000</v>
      </c>
      <c r="H17" s="118">
        <f>SUM(H14:H16)</f>
        <v>0</v>
      </c>
      <c r="I17" s="118">
        <f>SUM(I14:I16)</f>
        <v>0</v>
      </c>
      <c r="J17" s="118">
        <f>SUM(J14:J16)</f>
        <v>0</v>
      </c>
      <c r="K17" s="135">
        <f>J17-G17</f>
        <v>-100000</v>
      </c>
      <c r="L17" s="124">
        <f t="shared" si="3"/>
        <v>-100</v>
      </c>
      <c r="M17" s="31"/>
      <c r="N17" s="32">
        <f>SUM(N14:N16)</f>
        <v>0</v>
      </c>
      <c r="O17" s="31">
        <f t="shared" si="4"/>
        <v>0</v>
      </c>
      <c r="P17" s="33"/>
    </row>
    <row r="18" spans="1:20" x14ac:dyDescent="0.4">
      <c r="A18" s="113" t="s">
        <v>108</v>
      </c>
      <c r="B18" s="113"/>
      <c r="C18" s="113"/>
      <c r="D18" s="113"/>
      <c r="E18" s="113"/>
      <c r="F18" s="113"/>
      <c r="G18" s="121">
        <f>'Quadro Geral'!J16</f>
        <v>100000</v>
      </c>
      <c r="H18" s="121">
        <f>'Quadro Geral'!K16</f>
        <v>0</v>
      </c>
      <c r="I18" s="121">
        <f>'Quadro Geral'!L16</f>
        <v>0</v>
      </c>
      <c r="J18" s="121">
        <f>'Quadro Geral'!M16</f>
        <v>0</v>
      </c>
      <c r="K18" s="113"/>
      <c r="L18" s="113"/>
      <c r="M18" s="113"/>
      <c r="N18" s="113"/>
      <c r="O18" s="113"/>
      <c r="P18" s="113"/>
    </row>
    <row r="19" spans="1:20" ht="36" customHeight="1" x14ac:dyDescent="0.25">
      <c r="A19" s="269" t="s">
        <v>105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1"/>
    </row>
    <row r="20" spans="1:20" ht="95.25" customHeight="1" x14ac:dyDescent="0.4">
      <c r="A20" s="294" t="s">
        <v>315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6"/>
      <c r="Q20" s="1" t="s">
        <v>440</v>
      </c>
    </row>
    <row r="21" spans="1:20" ht="15" hidden="1" customHeight="1" x14ac:dyDescent="0.4">
      <c r="A21" s="297" t="s">
        <v>4</v>
      </c>
      <c r="B21" s="297"/>
      <c r="C21" s="297"/>
      <c r="D21" s="297"/>
      <c r="E21" s="297"/>
      <c r="F21" s="297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20" ht="15" hidden="1" customHeight="1" x14ac:dyDescent="0.4">
      <c r="A22" s="12" t="s">
        <v>8</v>
      </c>
      <c r="B22" s="12"/>
      <c r="C22" s="298" t="s">
        <v>12</v>
      </c>
      <c r="D22" s="298"/>
      <c r="E22" s="298"/>
      <c r="F22" s="298"/>
      <c r="N22" s="5"/>
      <c r="O22" s="5"/>
      <c r="P22" s="5"/>
    </row>
    <row r="23" spans="1:20" ht="15" hidden="1" customHeight="1" x14ac:dyDescent="0.4">
      <c r="A23" s="12" t="s">
        <v>9</v>
      </c>
      <c r="B23" s="12"/>
      <c r="C23" s="298" t="s">
        <v>5</v>
      </c>
      <c r="D23" s="298"/>
      <c r="E23" s="298"/>
      <c r="F23" s="298"/>
      <c r="N23" s="5"/>
      <c r="O23" s="5"/>
      <c r="P23" s="5"/>
    </row>
    <row r="24" spans="1:20" ht="15" hidden="1" customHeight="1" x14ac:dyDescent="0.4">
      <c r="A24" s="12" t="s">
        <v>10</v>
      </c>
      <c r="B24" s="12"/>
      <c r="C24" s="298" t="s">
        <v>6</v>
      </c>
      <c r="D24" s="298"/>
      <c r="E24" s="298"/>
      <c r="F24" s="298"/>
      <c r="N24" s="5"/>
      <c r="O24" s="5"/>
      <c r="P24" s="5"/>
    </row>
    <row r="25" spans="1:20" ht="15" hidden="1" customHeight="1" x14ac:dyDescent="0.4">
      <c r="A25" s="12" t="s">
        <v>11</v>
      </c>
      <c r="B25" s="12"/>
      <c r="C25" s="298" t="s">
        <v>7</v>
      </c>
      <c r="D25" s="298"/>
      <c r="E25" s="298"/>
      <c r="F25" s="298"/>
      <c r="N25" s="5"/>
      <c r="O25" s="5"/>
      <c r="P25" s="5"/>
    </row>
    <row r="26" spans="1:20" ht="35.25" customHeight="1" x14ac:dyDescent="0.4"/>
    <row r="27" spans="1:20" x14ac:dyDescent="0.25">
      <c r="A27" s="282" t="s">
        <v>109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4"/>
      <c r="Q27" s="39"/>
      <c r="R27" s="39"/>
      <c r="S27" s="39"/>
      <c r="T27" s="4"/>
    </row>
    <row r="28" spans="1:20" ht="15" hidden="1" x14ac:dyDescent="0.25">
      <c r="A28" s="285" t="s">
        <v>142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7"/>
    </row>
    <row r="29" spans="1:20" ht="15" hidden="1" x14ac:dyDescent="0.2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90"/>
    </row>
    <row r="30" spans="1:20" ht="15" hidden="1" x14ac:dyDescent="0.2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90"/>
    </row>
    <row r="31" spans="1:20" ht="15" hidden="1" x14ac:dyDescent="0.2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90"/>
    </row>
    <row r="32" spans="1:20" ht="15" hidden="1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15" hidden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26.25" hidden="1" customHeight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26.25" hidden="1" customHeight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26.25" hidden="1" customHeight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26.25" hidden="1" customHeigh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hidden="1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26.2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1.5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hidden="1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hidden="1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hidden="1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26.25" hidden="1" customHeight="1" x14ac:dyDescent="0.2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</row>
    <row r="76" spans="1:16" ht="374.25" customHeight="1" thickBot="1" x14ac:dyDescent="0.3">
      <c r="A76" s="291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3"/>
    </row>
  </sheetData>
  <mergeCells count="34">
    <mergeCell ref="A27:P27"/>
    <mergeCell ref="A28:P76"/>
    <mergeCell ref="A20:P20"/>
    <mergeCell ref="A21:F21"/>
    <mergeCell ref="C22:F22"/>
    <mergeCell ref="C23:F23"/>
    <mergeCell ref="C24:F24"/>
    <mergeCell ref="C25:F25"/>
    <mergeCell ref="A19:P19"/>
    <mergeCell ref="Q14:W14"/>
    <mergeCell ref="A15:B15"/>
    <mergeCell ref="A16:B16"/>
    <mergeCell ref="A17:F17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1">
    <dataValidation type="list" allowBlank="1" showInputMessage="1" showErrorMessage="1" sqref="BA13:BA15">
      <formula1>$BA$13:$BA$15</formula1>
    </dataValidation>
  </dataValidations>
  <pageMargins left="0.511811024" right="0.511811024" top="0.78740157499999996" bottom="0.78740157499999996" header="0.31496062000000002" footer="0.31496062000000002"/>
  <pageSetup paperSize="9" scale="14" orientation="portrait" horizontalDpi="0" verticalDpi="0" r:id="rId1"/>
  <colBreaks count="1" manualBreakCount="1">
    <brk id="16" max="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75"/>
  <sheetViews>
    <sheetView view="pageBreakPreview" topLeftCell="A7" zoomScale="30" zoomScaleNormal="40" zoomScaleSheetLayoutView="30" workbookViewId="0">
      <selection activeCell="A26" sqref="A26:P26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65.5703125" style="5" customWidth="1"/>
    <col min="4" max="4" width="76.5703125" style="5" customWidth="1"/>
    <col min="5" max="5" width="38" style="5" customWidth="1"/>
    <col min="6" max="6" width="48.42578125" style="5" customWidth="1"/>
    <col min="7" max="7" width="32.42578125" style="5" bestFit="1" customWidth="1"/>
    <col min="8" max="8" width="31.28515625" style="5" bestFit="1" customWidth="1"/>
    <col min="9" max="10" width="45.42578125" style="5" customWidth="1"/>
    <col min="11" max="11" width="31.140625" style="5" customWidth="1"/>
    <col min="12" max="12" width="26" style="5" customWidth="1"/>
    <col min="13" max="13" width="53.7109375" style="5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26.1406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269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144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291" customHeight="1" x14ac:dyDescent="0.5">
      <c r="A15" s="276" t="s">
        <v>172</v>
      </c>
      <c r="B15" s="277"/>
      <c r="C15" s="54" t="s">
        <v>265</v>
      </c>
      <c r="D15" s="8" t="s">
        <v>266</v>
      </c>
      <c r="E15" s="138" t="s">
        <v>96</v>
      </c>
      <c r="F15" s="8" t="s">
        <v>267</v>
      </c>
      <c r="G15" s="70">
        <v>27889.46</v>
      </c>
      <c r="H15" s="70">
        <v>11620.64</v>
      </c>
      <c r="I15" s="87">
        <v>2965.97</v>
      </c>
      <c r="J15" s="87">
        <f>H15+I15</f>
        <v>14586.609999999999</v>
      </c>
      <c r="K15" s="108">
        <f>J15-G15</f>
        <v>-13302.85</v>
      </c>
      <c r="L15" s="114">
        <f>IFERROR(K15/G15*100,0)</f>
        <v>-47.698485377630121</v>
      </c>
      <c r="M15" s="136" t="s">
        <v>135</v>
      </c>
      <c r="N15" s="28"/>
      <c r="O15" s="29">
        <f>IFERROR(N15/J15*100,)</f>
        <v>0</v>
      </c>
      <c r="P15" s="30" t="s">
        <v>273</v>
      </c>
      <c r="Q15" s="175" t="s">
        <v>441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57</v>
      </c>
    </row>
    <row r="16" spans="1:53" s="2" customFormat="1" ht="72" customHeight="1" x14ac:dyDescent="0.45">
      <c r="A16" s="278" t="s">
        <v>0</v>
      </c>
      <c r="B16" s="279"/>
      <c r="C16" s="279"/>
      <c r="D16" s="279"/>
      <c r="E16" s="279"/>
      <c r="F16" s="279"/>
      <c r="G16" s="118">
        <f>SUM(G14:G15)</f>
        <v>27889.46</v>
      </c>
      <c r="H16" s="118">
        <f>SUM(H14:H15)</f>
        <v>11620.64</v>
      </c>
      <c r="I16" s="118">
        <f>SUM(I14:I15)</f>
        <v>2965.97</v>
      </c>
      <c r="J16" s="118">
        <f>SUM(J14:J15)</f>
        <v>14586.609999999999</v>
      </c>
      <c r="K16" s="135">
        <f>J16-G16</f>
        <v>-13302.85</v>
      </c>
      <c r="L16" s="124">
        <f t="shared" ref="L16" si="1">IFERROR(K16/G16*100,0)</f>
        <v>-47.698485377630121</v>
      </c>
      <c r="M16" s="31"/>
      <c r="N16" s="32">
        <f>SUM(N14:N15)</f>
        <v>0</v>
      </c>
      <c r="O16" s="31">
        <f t="shared" ref="O16" si="2">IFERROR(N16/J16*100,)</f>
        <v>0</v>
      </c>
      <c r="P16" s="33"/>
    </row>
    <row r="17" spans="1:20" x14ac:dyDescent="0.4">
      <c r="A17" s="113" t="s">
        <v>108</v>
      </c>
      <c r="B17" s="113"/>
      <c r="C17" s="113"/>
      <c r="D17" s="113"/>
      <c r="E17" s="113"/>
      <c r="F17" s="113"/>
      <c r="G17" s="121">
        <f>'Quadro Geral'!J18</f>
        <v>27889.46</v>
      </c>
      <c r="H17" s="121">
        <f>'Quadro Geral'!K18</f>
        <v>11620.64</v>
      </c>
      <c r="I17" s="121">
        <f>'Quadro Geral'!L18</f>
        <v>2965.97</v>
      </c>
      <c r="J17" s="121">
        <f>'Quadro Geral'!M18</f>
        <v>14586.609999999999</v>
      </c>
      <c r="K17" s="113"/>
      <c r="L17" s="113"/>
      <c r="M17" s="113"/>
      <c r="N17" s="113"/>
      <c r="O17" s="113"/>
      <c r="P17" s="113"/>
    </row>
    <row r="18" spans="1:20" ht="36" customHeight="1" x14ac:dyDescent="0.25">
      <c r="A18" s="269" t="s">
        <v>105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1"/>
    </row>
    <row r="19" spans="1:20" ht="95.25" customHeight="1" x14ac:dyDescent="0.4">
      <c r="A19" s="294" t="s">
        <v>268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6"/>
    </row>
    <row r="20" spans="1:20" ht="15" hidden="1" customHeight="1" x14ac:dyDescent="0.4">
      <c r="A20" s="297" t="s">
        <v>4</v>
      </c>
      <c r="B20" s="297"/>
      <c r="C20" s="297"/>
      <c r="D20" s="297"/>
      <c r="E20" s="297"/>
      <c r="F20" s="297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20" ht="15" hidden="1" customHeight="1" x14ac:dyDescent="0.4">
      <c r="A21" s="12" t="s">
        <v>8</v>
      </c>
      <c r="B21" s="12"/>
      <c r="C21" s="298" t="s">
        <v>12</v>
      </c>
      <c r="D21" s="298"/>
      <c r="E21" s="298"/>
      <c r="F21" s="298"/>
      <c r="N21" s="5"/>
      <c r="O21" s="5"/>
      <c r="P21" s="5"/>
    </row>
    <row r="22" spans="1:20" ht="15" hidden="1" customHeight="1" x14ac:dyDescent="0.4">
      <c r="A22" s="12" t="s">
        <v>9</v>
      </c>
      <c r="B22" s="12"/>
      <c r="C22" s="298" t="s">
        <v>5</v>
      </c>
      <c r="D22" s="298"/>
      <c r="E22" s="298"/>
      <c r="F22" s="298"/>
      <c r="N22" s="5"/>
      <c r="O22" s="5"/>
      <c r="P22" s="5"/>
    </row>
    <row r="23" spans="1:20" ht="15" hidden="1" customHeight="1" x14ac:dyDescent="0.4">
      <c r="A23" s="12" t="s">
        <v>10</v>
      </c>
      <c r="B23" s="12"/>
      <c r="C23" s="298" t="s">
        <v>6</v>
      </c>
      <c r="D23" s="298"/>
      <c r="E23" s="298"/>
      <c r="F23" s="298"/>
      <c r="N23" s="5"/>
      <c r="O23" s="5"/>
      <c r="P23" s="5"/>
    </row>
    <row r="24" spans="1:20" ht="15" hidden="1" customHeight="1" x14ac:dyDescent="0.4">
      <c r="A24" s="12" t="s">
        <v>11</v>
      </c>
      <c r="B24" s="12"/>
      <c r="C24" s="298" t="s">
        <v>7</v>
      </c>
      <c r="D24" s="298"/>
      <c r="E24" s="298"/>
      <c r="F24" s="298"/>
      <c r="N24" s="5"/>
      <c r="O24" s="5"/>
      <c r="P24" s="5"/>
    </row>
    <row r="25" spans="1:20" ht="35.25" customHeight="1" x14ac:dyDescent="0.4">
      <c r="J25" s="132"/>
    </row>
    <row r="26" spans="1:20" x14ac:dyDescent="0.25">
      <c r="A26" s="282" t="s">
        <v>109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4"/>
      <c r="Q26" s="39"/>
      <c r="R26" s="39"/>
      <c r="S26" s="39"/>
      <c r="T26" s="4"/>
    </row>
    <row r="27" spans="1:20" ht="15" hidden="1" x14ac:dyDescent="0.25">
      <c r="A27" s="285" t="s">
        <v>142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</row>
    <row r="28" spans="1:20" ht="15" hidden="1" x14ac:dyDescent="0.25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90"/>
    </row>
    <row r="29" spans="1:20" ht="15" hidden="1" x14ac:dyDescent="0.2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90"/>
    </row>
    <row r="30" spans="1:20" ht="15" hidden="1" x14ac:dyDescent="0.2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90"/>
    </row>
    <row r="31" spans="1:20" ht="15" hidden="1" x14ac:dyDescent="0.2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90"/>
    </row>
    <row r="32" spans="1:20" ht="15" hidden="1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26.25" hidden="1" customHeight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26.25" hidden="1" customHeight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26.25" hidden="1" customHeight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26.25" hidden="1" customHeight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26.25" hidden="1" customHeigh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1.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hidden="1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hidden="1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hidden="1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hidden="1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374.25" customHeight="1" thickBot="1" x14ac:dyDescent="0.3">
      <c r="A75" s="291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</row>
  </sheetData>
  <mergeCells count="33">
    <mergeCell ref="A26:P26"/>
    <mergeCell ref="A27:P75"/>
    <mergeCell ref="A19:P19"/>
    <mergeCell ref="A20:F20"/>
    <mergeCell ref="C21:F21"/>
    <mergeCell ref="C22:F22"/>
    <mergeCell ref="C23:F23"/>
    <mergeCell ref="C24:F24"/>
    <mergeCell ref="A18:P18"/>
    <mergeCell ref="Q14:W14"/>
    <mergeCell ref="A15:B15"/>
    <mergeCell ref="A16:F16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1">
    <dataValidation type="list" allowBlank="1" showInputMessage="1" showErrorMessage="1" sqref="BA13:BA15">
      <formula1>$BA$13:$BA$15</formula1>
    </dataValidation>
  </dataValidations>
  <pageMargins left="0.511811024" right="0.511811024" top="0.78740157499999996" bottom="0.78740157499999996" header="0.31496062000000002" footer="0.31496062000000002"/>
  <pageSetup paperSize="9" scale="16" orientation="portrait" r:id="rId1"/>
  <colBreaks count="1" manualBreakCount="1">
    <brk id="16" max="74" man="1"/>
  </colBreaks>
  <ignoredErrors>
    <ignoredError sqref="J15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:BA75"/>
  <sheetViews>
    <sheetView view="pageBreakPreview" topLeftCell="A16" zoomScale="30" zoomScaleNormal="50" zoomScaleSheetLayoutView="30" workbookViewId="0">
      <selection activeCell="B77" sqref="B77"/>
    </sheetView>
  </sheetViews>
  <sheetFormatPr defaultColWidth="9.140625" defaultRowHeight="26.25" x14ac:dyDescent="0.4"/>
  <cols>
    <col min="1" max="1" width="13" style="5" customWidth="1"/>
    <col min="2" max="2" width="21.140625" style="5" customWidth="1"/>
    <col min="3" max="3" width="83.28515625" style="5" customWidth="1"/>
    <col min="4" max="4" width="63.42578125" style="5" customWidth="1"/>
    <col min="5" max="5" width="49.42578125" style="5" customWidth="1"/>
    <col min="6" max="6" width="58.140625" style="5" customWidth="1"/>
    <col min="7" max="7" width="32.42578125" style="5" bestFit="1" customWidth="1"/>
    <col min="8" max="8" width="31.28515625" style="5" bestFit="1" customWidth="1"/>
    <col min="9" max="9" width="33" style="5" bestFit="1" customWidth="1"/>
    <col min="10" max="10" width="41.42578125" style="5" bestFit="1" customWidth="1"/>
    <col min="11" max="11" width="31.140625" style="5" customWidth="1"/>
    <col min="12" max="12" width="26" style="5" customWidth="1"/>
    <col min="13" max="13" width="45.5703125" style="5" bestFit="1" customWidth="1"/>
    <col min="14" max="14" width="40.42578125" style="6" hidden="1" customWidth="1"/>
    <col min="15" max="15" width="39.140625" style="6" hidden="1" customWidth="1"/>
    <col min="16" max="16" width="36" style="6" customWidth="1"/>
    <col min="17" max="17" width="38.28515625" style="1" customWidth="1"/>
    <col min="18" max="22" width="9.140625" style="1"/>
    <col min="23" max="23" width="49.42578125" style="1" hidden="1" customWidth="1"/>
    <col min="24" max="52" width="9.140625" style="1"/>
    <col min="53" max="53" width="24.42578125" style="1" hidden="1" customWidth="1"/>
    <col min="54" max="16384" width="9.140625" style="1"/>
  </cols>
  <sheetData>
    <row r="5" spans="1:53" ht="39" customHeight="1" x14ac:dyDescent="0.4"/>
    <row r="6" spans="1:53" ht="66.75" customHeight="1" x14ac:dyDescent="0.25">
      <c r="A6" s="247" t="s">
        <v>137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53" ht="84" customHeight="1" x14ac:dyDescent="0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53" ht="102" customHeight="1" x14ac:dyDescent="0.45">
      <c r="A8" s="249" t="s">
        <v>34</v>
      </c>
      <c r="B8" s="250"/>
      <c r="C8" s="250"/>
      <c r="D8" s="250"/>
      <c r="E8" s="250"/>
      <c r="F8" s="250"/>
      <c r="G8" s="251" t="s">
        <v>270</v>
      </c>
      <c r="H8" s="251"/>
      <c r="I8" s="251"/>
      <c r="J8" s="251"/>
      <c r="K8" s="251"/>
      <c r="L8" s="251"/>
      <c r="M8" s="251"/>
      <c r="N8" s="251"/>
      <c r="O8" s="251"/>
      <c r="P8" s="252"/>
      <c r="W8" s="5" t="s">
        <v>110</v>
      </c>
      <c r="Z8" s="3"/>
      <c r="AA8" s="18"/>
      <c r="AB8" s="16"/>
      <c r="AC8" s="16"/>
      <c r="AD8" s="16"/>
      <c r="AE8" s="16"/>
      <c r="AF8" s="16"/>
      <c r="AG8" s="3"/>
      <c r="AH8" s="3"/>
      <c r="AI8" s="3"/>
      <c r="AJ8" s="3"/>
    </row>
    <row r="9" spans="1:53" s="4" customFormat="1" ht="99" customHeight="1" x14ac:dyDescent="0.45">
      <c r="A9" s="249" t="s">
        <v>106</v>
      </c>
      <c r="B9" s="250"/>
      <c r="C9" s="250"/>
      <c r="D9" s="250"/>
      <c r="E9" s="250"/>
      <c r="F9" s="253"/>
      <c r="G9" s="251" t="s">
        <v>144</v>
      </c>
      <c r="H9" s="251"/>
      <c r="I9" s="251"/>
      <c r="J9" s="251"/>
      <c r="K9" s="251"/>
      <c r="L9" s="251"/>
      <c r="M9" s="251"/>
      <c r="N9" s="251"/>
      <c r="O9" s="251"/>
      <c r="P9" s="252"/>
      <c r="Z9" s="3"/>
      <c r="AA9" s="18"/>
      <c r="AB9" s="16"/>
      <c r="AC9" s="16"/>
      <c r="AD9" s="16"/>
      <c r="AE9" s="16"/>
      <c r="AF9" s="16"/>
      <c r="AG9" s="3"/>
      <c r="AH9" s="3"/>
      <c r="AI9" s="3"/>
      <c r="AJ9" s="3"/>
    </row>
    <row r="10" spans="1:53" s="4" customFormat="1" ht="131.25" customHeight="1" x14ac:dyDescent="0.4">
      <c r="A10" s="41"/>
      <c r="B10" s="42"/>
      <c r="C10" s="43"/>
      <c r="D10" s="43"/>
      <c r="E10" s="43"/>
      <c r="F10" s="43"/>
      <c r="G10" s="36"/>
      <c r="H10" s="36"/>
      <c r="I10" s="36"/>
      <c r="J10" s="36"/>
      <c r="K10" s="36"/>
      <c r="L10" s="36"/>
      <c r="M10" s="40"/>
      <c r="N10" s="36" t="s">
        <v>138</v>
      </c>
      <c r="O10" s="36"/>
      <c r="P10" s="36"/>
      <c r="Z10" s="44"/>
      <c r="AA10" s="45"/>
      <c r="AB10" s="46"/>
      <c r="AC10" s="46"/>
      <c r="AD10" s="46"/>
      <c r="AE10" s="46"/>
      <c r="AF10" s="46"/>
      <c r="AG10" s="44"/>
      <c r="AH10" s="44"/>
      <c r="AI10" s="44"/>
      <c r="AJ10" s="44"/>
    </row>
    <row r="11" spans="1:53" ht="98.25" customHeight="1" x14ac:dyDescent="0.4">
      <c r="A11" s="254" t="s">
        <v>116</v>
      </c>
      <c r="B11" s="255"/>
      <c r="C11" s="260" t="s">
        <v>37</v>
      </c>
      <c r="D11" s="261"/>
      <c r="E11" s="261"/>
      <c r="F11" s="261"/>
      <c r="G11" s="260" t="s">
        <v>38</v>
      </c>
      <c r="H11" s="261"/>
      <c r="I11" s="261"/>
      <c r="J11" s="262"/>
      <c r="K11" s="263" t="s">
        <v>3</v>
      </c>
      <c r="L11" s="263"/>
      <c r="M11" s="264" t="s">
        <v>134</v>
      </c>
      <c r="N11" s="260" t="s">
        <v>140</v>
      </c>
      <c r="O11" s="262"/>
      <c r="P11" s="263" t="s">
        <v>1</v>
      </c>
      <c r="Z11" s="3"/>
      <c r="AA11" s="18"/>
      <c r="AB11" s="16"/>
      <c r="AC11" s="16"/>
      <c r="AD11" s="16"/>
      <c r="AE11" s="16"/>
      <c r="AF11" s="16"/>
      <c r="AG11" s="3"/>
      <c r="AH11" s="3"/>
      <c r="AI11" s="3"/>
      <c r="AJ11" s="3"/>
    </row>
    <row r="12" spans="1:53" ht="48.75" customHeight="1" x14ac:dyDescent="0.4">
      <c r="A12" s="256"/>
      <c r="B12" s="257"/>
      <c r="C12" s="260" t="s">
        <v>39</v>
      </c>
      <c r="D12" s="261"/>
      <c r="E12" s="262"/>
      <c r="F12" s="263" t="s">
        <v>136</v>
      </c>
      <c r="G12" s="263" t="s">
        <v>117</v>
      </c>
      <c r="H12" s="260" t="s">
        <v>125</v>
      </c>
      <c r="I12" s="261"/>
      <c r="J12" s="262"/>
      <c r="K12" s="263" t="s">
        <v>119</v>
      </c>
      <c r="L12" s="263" t="s">
        <v>120</v>
      </c>
      <c r="M12" s="265"/>
      <c r="N12" s="267" t="s">
        <v>126</v>
      </c>
      <c r="O12" s="267" t="s">
        <v>127</v>
      </c>
      <c r="P12" s="263"/>
      <c r="Z12" s="3"/>
      <c r="AA12" s="18"/>
      <c r="AB12" s="16"/>
      <c r="AC12" s="16"/>
      <c r="AD12" s="16"/>
      <c r="AE12" s="16"/>
      <c r="AF12" s="16"/>
      <c r="AG12" s="3"/>
      <c r="AH12" s="3"/>
      <c r="AI12" s="3"/>
      <c r="AJ12" s="3"/>
    </row>
    <row r="13" spans="1:53" ht="110.25" customHeight="1" x14ac:dyDescent="0.5">
      <c r="A13" s="258"/>
      <c r="B13" s="259"/>
      <c r="C13" s="48" t="s">
        <v>103</v>
      </c>
      <c r="D13" s="49" t="s">
        <v>102</v>
      </c>
      <c r="E13" s="22" t="s">
        <v>59</v>
      </c>
      <c r="F13" s="263"/>
      <c r="G13" s="263"/>
      <c r="H13" s="99" t="s">
        <v>442</v>
      </c>
      <c r="I13" s="99" t="s">
        <v>443</v>
      </c>
      <c r="J13" s="48" t="s">
        <v>118</v>
      </c>
      <c r="K13" s="263"/>
      <c r="L13" s="263"/>
      <c r="M13" s="266"/>
      <c r="N13" s="268"/>
      <c r="O13" s="268"/>
      <c r="P13" s="263"/>
      <c r="Z13" s="3"/>
      <c r="AA13" s="18"/>
      <c r="AB13" s="16"/>
      <c r="AC13" s="16"/>
      <c r="AD13" s="16"/>
      <c r="AE13" s="16"/>
      <c r="AF13" s="16"/>
      <c r="AG13" s="3"/>
      <c r="AH13" s="3"/>
      <c r="AI13" s="3"/>
      <c r="AJ13" s="3"/>
      <c r="AZ13" s="47"/>
      <c r="BA13" s="47" t="s">
        <v>40</v>
      </c>
    </row>
    <row r="14" spans="1:53" ht="136.5" hidden="1" customHeight="1" x14ac:dyDescent="0.5">
      <c r="A14" s="20"/>
      <c r="B14" s="27"/>
      <c r="C14" s="20">
        <v>3000</v>
      </c>
      <c r="D14" s="21" t="s">
        <v>98</v>
      </c>
      <c r="E14" s="21" t="s">
        <v>61</v>
      </c>
      <c r="F14" s="20" t="s">
        <v>101</v>
      </c>
      <c r="G14" s="10"/>
      <c r="H14" s="10"/>
      <c r="I14" s="10"/>
      <c r="J14" s="10"/>
      <c r="K14" s="11" t="e">
        <f>#REF!-G14</f>
        <v>#REF!</v>
      </c>
      <c r="L14" s="9">
        <f t="shared" ref="L14" si="0">IFERROR(K14/G14*100,0)</f>
        <v>0</v>
      </c>
      <c r="M14" s="9" t="s">
        <v>104</v>
      </c>
      <c r="N14" s="13"/>
      <c r="O14" s="14">
        <f>IFERROR(N14/#REF!*100,)</f>
        <v>0</v>
      </c>
      <c r="P14" s="8"/>
      <c r="Q14" s="272" t="s">
        <v>94</v>
      </c>
      <c r="R14" s="273"/>
      <c r="S14" s="273"/>
      <c r="T14" s="273"/>
      <c r="U14" s="273"/>
      <c r="V14" s="273"/>
      <c r="W14" s="273"/>
      <c r="Z14" s="3"/>
      <c r="AA14" s="18"/>
      <c r="AB14" s="16"/>
      <c r="AC14" s="16"/>
      <c r="AD14" s="16"/>
      <c r="AE14" s="16"/>
      <c r="AF14" s="16"/>
      <c r="AG14" s="3"/>
      <c r="AH14" s="3"/>
      <c r="AI14" s="3"/>
      <c r="AJ14" s="3"/>
      <c r="AZ14" s="47"/>
      <c r="BA14" s="47"/>
    </row>
    <row r="15" spans="1:53" ht="153" customHeight="1" x14ac:dyDescent="0.5">
      <c r="A15" s="276" t="s">
        <v>172</v>
      </c>
      <c r="B15" s="277"/>
      <c r="C15" s="150" t="s">
        <v>271</v>
      </c>
      <c r="D15" s="67" t="s">
        <v>266</v>
      </c>
      <c r="E15" s="76" t="s">
        <v>96</v>
      </c>
      <c r="F15" s="66" t="s">
        <v>272</v>
      </c>
      <c r="G15" s="70">
        <v>141137.54</v>
      </c>
      <c r="H15" s="70">
        <v>58807.46</v>
      </c>
      <c r="I15" s="87">
        <v>2668.3</v>
      </c>
      <c r="J15" s="87">
        <f>H15+I15</f>
        <v>61475.76</v>
      </c>
      <c r="K15" s="108">
        <f>J15-G15</f>
        <v>-79661.78</v>
      </c>
      <c r="L15" s="114">
        <f>IFERROR(K15/G15*100,0)</f>
        <v>-56.442658700158724</v>
      </c>
      <c r="M15" s="136" t="s">
        <v>135</v>
      </c>
      <c r="N15" s="28"/>
      <c r="O15" s="29">
        <f>IFERROR(N15/J15*100,)</f>
        <v>0</v>
      </c>
      <c r="P15" s="30" t="s">
        <v>273</v>
      </c>
      <c r="Q15" s="175" t="s">
        <v>440</v>
      </c>
      <c r="Z15" s="3"/>
      <c r="AA15" s="18"/>
      <c r="AB15" s="16"/>
      <c r="AC15" s="16"/>
      <c r="AD15" s="16"/>
      <c r="AE15" s="16"/>
      <c r="AF15" s="16"/>
      <c r="AG15" s="3"/>
      <c r="AH15" s="3"/>
      <c r="AI15" s="3"/>
      <c r="AJ15" s="3"/>
      <c r="AZ15" s="47"/>
      <c r="BA15" s="47" t="s">
        <v>57</v>
      </c>
    </row>
    <row r="16" spans="1:53" s="2" customFormat="1" ht="72" customHeight="1" x14ac:dyDescent="0.45">
      <c r="A16" s="278" t="s">
        <v>0</v>
      </c>
      <c r="B16" s="279"/>
      <c r="C16" s="279"/>
      <c r="D16" s="279"/>
      <c r="E16" s="279"/>
      <c r="F16" s="279"/>
      <c r="G16" s="118">
        <f>SUM(G14:G15)</f>
        <v>141137.54</v>
      </c>
      <c r="H16" s="118">
        <f>SUM(H14:H15)</f>
        <v>58807.46</v>
      </c>
      <c r="I16" s="118">
        <f>SUM(I14:I15)</f>
        <v>2668.3</v>
      </c>
      <c r="J16" s="118">
        <f>SUM(J14:J15)</f>
        <v>61475.76</v>
      </c>
      <c r="K16" s="116">
        <f>J16-G16</f>
        <v>-79661.78</v>
      </c>
      <c r="L16" s="115">
        <f t="shared" ref="L16" si="1">IFERROR(K16/G16*100,0)</f>
        <v>-56.442658700158724</v>
      </c>
      <c r="M16" s="31"/>
      <c r="N16" s="32">
        <f>SUM(N14:N15)</f>
        <v>0</v>
      </c>
      <c r="O16" s="31">
        <f t="shared" ref="O16" si="2">IFERROR(N16/J16*100,)</f>
        <v>0</v>
      </c>
      <c r="P16" s="33"/>
    </row>
    <row r="17" spans="1:20" x14ac:dyDescent="0.4">
      <c r="A17" s="113" t="s">
        <v>108</v>
      </c>
      <c r="B17" s="113"/>
      <c r="C17" s="113"/>
      <c r="D17" s="113"/>
      <c r="E17" s="113"/>
      <c r="F17" s="113"/>
      <c r="G17" s="121">
        <f>'Quadro Geral'!J19</f>
        <v>141137.54</v>
      </c>
      <c r="H17" s="121">
        <f>'Quadro Geral'!K19</f>
        <v>58807.46</v>
      </c>
      <c r="I17" s="121">
        <f>'Quadro Geral'!L19</f>
        <v>2668.3</v>
      </c>
      <c r="J17" s="121">
        <f>'Quadro Geral'!M19</f>
        <v>61475.76</v>
      </c>
      <c r="K17" s="133"/>
      <c r="L17" s="134"/>
      <c r="M17" s="113"/>
      <c r="N17" s="113"/>
      <c r="O17" s="113"/>
      <c r="P17" s="113"/>
    </row>
    <row r="18" spans="1:20" ht="36" customHeight="1" x14ac:dyDescent="0.25">
      <c r="A18" s="269" t="s">
        <v>105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1"/>
    </row>
    <row r="19" spans="1:20" ht="95.25" customHeight="1" x14ac:dyDescent="0.4">
      <c r="A19" s="294" t="s">
        <v>268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6"/>
    </row>
    <row r="20" spans="1:20" ht="15" hidden="1" customHeight="1" x14ac:dyDescent="0.4">
      <c r="A20" s="297" t="s">
        <v>4</v>
      </c>
      <c r="B20" s="297"/>
      <c r="C20" s="297"/>
      <c r="D20" s="297"/>
      <c r="E20" s="297"/>
      <c r="F20" s="297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20" ht="15" hidden="1" customHeight="1" x14ac:dyDescent="0.4">
      <c r="A21" s="12" t="s">
        <v>8</v>
      </c>
      <c r="B21" s="12"/>
      <c r="C21" s="298" t="s">
        <v>12</v>
      </c>
      <c r="D21" s="298"/>
      <c r="E21" s="298"/>
      <c r="F21" s="298"/>
      <c r="N21" s="5"/>
      <c r="O21" s="5"/>
      <c r="P21" s="5"/>
    </row>
    <row r="22" spans="1:20" ht="15" hidden="1" customHeight="1" x14ac:dyDescent="0.4">
      <c r="A22" s="12" t="s">
        <v>9</v>
      </c>
      <c r="B22" s="12"/>
      <c r="C22" s="298" t="s">
        <v>5</v>
      </c>
      <c r="D22" s="298"/>
      <c r="E22" s="298"/>
      <c r="F22" s="298"/>
      <c r="N22" s="5"/>
      <c r="O22" s="5"/>
      <c r="P22" s="5"/>
    </row>
    <row r="23" spans="1:20" ht="15" hidden="1" customHeight="1" x14ac:dyDescent="0.4">
      <c r="A23" s="12" t="s">
        <v>10</v>
      </c>
      <c r="B23" s="12"/>
      <c r="C23" s="298" t="s">
        <v>6</v>
      </c>
      <c r="D23" s="298"/>
      <c r="E23" s="298"/>
      <c r="F23" s="298"/>
      <c r="N23" s="5"/>
      <c r="O23" s="5"/>
      <c r="P23" s="5"/>
    </row>
    <row r="24" spans="1:20" ht="15" hidden="1" customHeight="1" x14ac:dyDescent="0.4">
      <c r="A24" s="12" t="s">
        <v>11</v>
      </c>
      <c r="B24" s="12"/>
      <c r="C24" s="298" t="s">
        <v>7</v>
      </c>
      <c r="D24" s="298"/>
      <c r="E24" s="298"/>
      <c r="F24" s="298"/>
      <c r="N24" s="5"/>
      <c r="O24" s="5"/>
      <c r="P24" s="5"/>
    </row>
    <row r="25" spans="1:20" ht="35.25" customHeight="1" x14ac:dyDescent="0.4"/>
    <row r="26" spans="1:20" x14ac:dyDescent="0.25">
      <c r="A26" s="282" t="s">
        <v>109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4"/>
      <c r="Q26" s="39"/>
      <c r="R26" s="39"/>
      <c r="S26" s="39"/>
      <c r="T26" s="4"/>
    </row>
    <row r="27" spans="1:20" ht="15" hidden="1" x14ac:dyDescent="0.25">
      <c r="A27" s="285" t="s">
        <v>142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/>
    </row>
    <row r="28" spans="1:20" ht="15" hidden="1" x14ac:dyDescent="0.25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90"/>
    </row>
    <row r="29" spans="1:20" ht="15" hidden="1" x14ac:dyDescent="0.2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90"/>
    </row>
    <row r="30" spans="1:20" ht="15" hidden="1" x14ac:dyDescent="0.2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90"/>
    </row>
    <row r="31" spans="1:20" ht="15" hidden="1" x14ac:dyDescent="0.2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90"/>
    </row>
    <row r="32" spans="1:20" ht="15" hidden="1" x14ac:dyDescent="0.2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1:16" ht="15" hidden="1" x14ac:dyDescent="0.2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1:16" ht="15" hidden="1" x14ac:dyDescent="0.2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90"/>
    </row>
    <row r="35" spans="1:16" ht="15" hidden="1" x14ac:dyDescent="0.2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0"/>
    </row>
    <row r="36" spans="1:16" ht="26.25" hidden="1" customHeight="1" x14ac:dyDescent="0.2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26.25" hidden="1" customHeight="1" x14ac:dyDescent="0.2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1:16" ht="26.25" hidden="1" customHeight="1" x14ac:dyDescent="0.2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1:16" ht="26.25" hidden="1" customHeight="1" x14ac:dyDescent="0.2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1:16" ht="26.25" hidden="1" customHeight="1" x14ac:dyDescent="0.2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1:16" ht="26.25" hidden="1" customHeight="1" x14ac:dyDescent="0.2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1:16" ht="26.25" hidden="1" customHeight="1" x14ac:dyDescent="0.2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1:16" ht="26.25" hidden="1" customHeight="1" x14ac:dyDescent="0.2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1:16" ht="26.25" hidden="1" customHeight="1" x14ac:dyDescent="0.2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26.25" hidden="1" customHeight="1" x14ac:dyDescent="0.2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90"/>
    </row>
    <row r="46" spans="1:16" ht="26.25" hidden="1" customHeight="1" x14ac:dyDescent="0.2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90"/>
    </row>
    <row r="47" spans="1:16" ht="26.25" customHeight="1" x14ac:dyDescent="0.2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16" ht="26.25" customHeight="1" x14ac:dyDescent="0.2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</row>
    <row r="49" spans="1:16" ht="26.25" customHeight="1" x14ac:dyDescent="0.2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0"/>
    </row>
    <row r="50" spans="1:16" ht="26.25" customHeight="1" x14ac:dyDescent="0.2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90"/>
    </row>
    <row r="51" spans="1:16" ht="26.25" customHeigh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90"/>
    </row>
    <row r="52" spans="1:16" ht="26.25" customHeight="1" x14ac:dyDescent="0.2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90"/>
    </row>
    <row r="53" spans="1:16" ht="26.25" customHeight="1" x14ac:dyDescent="0.2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90"/>
    </row>
    <row r="54" spans="1:16" ht="26.25" customHeight="1" x14ac:dyDescent="0.2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90"/>
    </row>
    <row r="55" spans="1:16" ht="26.25" customHeight="1" x14ac:dyDescent="0.2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90"/>
    </row>
    <row r="56" spans="1:16" ht="26.25" customHeight="1" x14ac:dyDescent="0.2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90"/>
    </row>
    <row r="57" spans="1:16" ht="26.25" customHeight="1" x14ac:dyDescent="0.2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90"/>
    </row>
    <row r="58" spans="1:16" ht="26.25" customHeight="1" x14ac:dyDescent="0.2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</row>
    <row r="59" spans="1:16" ht="26.25" customHeight="1" x14ac:dyDescent="0.2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26.25" customHeight="1" x14ac:dyDescent="0.2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26.25" customHeight="1" x14ac:dyDescent="0.2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90"/>
    </row>
    <row r="62" spans="1:16" ht="1.5" customHeight="1" x14ac:dyDescent="0.2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90"/>
    </row>
    <row r="63" spans="1:16" ht="26.25" hidden="1" customHeight="1" x14ac:dyDescent="0.2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90"/>
    </row>
    <row r="64" spans="1:16" ht="26.25" hidden="1" customHeight="1" x14ac:dyDescent="0.2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26.25" hidden="1" customHeight="1" x14ac:dyDescent="0.2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90"/>
    </row>
    <row r="66" spans="1:16" ht="26.25" hidden="1" customHeight="1" x14ac:dyDescent="0.2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90"/>
    </row>
    <row r="67" spans="1:16" ht="26.25" hidden="1" customHeight="1" x14ac:dyDescent="0.2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</row>
    <row r="68" spans="1:16" ht="26.25" hidden="1" customHeight="1" x14ac:dyDescent="0.2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90"/>
    </row>
    <row r="69" spans="1:16" ht="26.25" hidden="1" customHeight="1" x14ac:dyDescent="0.2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90"/>
    </row>
    <row r="70" spans="1:16" ht="26.25" hidden="1" customHeight="1" x14ac:dyDescent="0.2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</row>
    <row r="71" spans="1:16" ht="26.25" hidden="1" customHeight="1" x14ac:dyDescent="0.2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</row>
    <row r="72" spans="1:16" ht="26.25" hidden="1" customHeight="1" x14ac:dyDescent="0.2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90"/>
    </row>
    <row r="73" spans="1:16" ht="26.25" hidden="1" customHeight="1" x14ac:dyDescent="0.2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90"/>
    </row>
    <row r="74" spans="1:16" ht="26.25" hidden="1" customHeight="1" x14ac:dyDescent="0.2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90"/>
    </row>
    <row r="75" spans="1:16" ht="374.25" customHeight="1" thickBot="1" x14ac:dyDescent="0.3">
      <c r="A75" s="291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3"/>
    </row>
  </sheetData>
  <mergeCells count="33">
    <mergeCell ref="A26:P26"/>
    <mergeCell ref="A27:P75"/>
    <mergeCell ref="A19:P19"/>
    <mergeCell ref="A20:F20"/>
    <mergeCell ref="C21:F21"/>
    <mergeCell ref="C22:F22"/>
    <mergeCell ref="C23:F23"/>
    <mergeCell ref="C24:F24"/>
    <mergeCell ref="A18:P18"/>
    <mergeCell ref="Q14:W14"/>
    <mergeCell ref="A15:B15"/>
    <mergeCell ref="A16:F16"/>
    <mergeCell ref="P11:P13"/>
    <mergeCell ref="C12:E12"/>
    <mergeCell ref="F12:F13"/>
    <mergeCell ref="G12:G13"/>
    <mergeCell ref="H12:J12"/>
    <mergeCell ref="K12:K13"/>
    <mergeCell ref="L12:L13"/>
    <mergeCell ref="N12:N13"/>
    <mergeCell ref="O12:O13"/>
    <mergeCell ref="N11:O11"/>
    <mergeCell ref="A11:B13"/>
    <mergeCell ref="C11:F11"/>
    <mergeCell ref="G11:J11"/>
    <mergeCell ref="K11:L11"/>
    <mergeCell ref="M11:M13"/>
    <mergeCell ref="A6:P6"/>
    <mergeCell ref="A7:P7"/>
    <mergeCell ref="A8:F8"/>
    <mergeCell ref="G8:P8"/>
    <mergeCell ref="A9:F9"/>
    <mergeCell ref="G9:P9"/>
  </mergeCells>
  <dataValidations count="1">
    <dataValidation type="list" allowBlank="1" showInputMessage="1" showErrorMessage="1" sqref="BA13:BA15">
      <formula1>$BA$13:$BA$15</formula1>
    </dataValidation>
  </dataValidations>
  <pageMargins left="0.511811024" right="0.511811024" top="0.78740157499999996" bottom="0.78740157499999996" header="0.31496062000000002" footer="0.31496062000000002"/>
  <pageSetup paperSize="9" scale="16" orientation="portrait" horizontalDpi="0" verticalDpi="0" r:id="rId1"/>
  <colBreaks count="1" manualBreakCount="1">
    <brk id="1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19</vt:i4>
      </vt:variant>
    </vt:vector>
  </HeadingPairs>
  <TitlesOfParts>
    <vt:vector size="42" baseType="lpstr">
      <vt:lpstr>2020</vt:lpstr>
      <vt:lpstr>Quadro Geral</vt:lpstr>
      <vt:lpstr>Anexo 1.4 Presidência</vt:lpstr>
      <vt:lpstr>Anexo 1.4 Comunicação</vt:lpstr>
      <vt:lpstr>Anexo 1.4 Quadro Patrocínio</vt:lpstr>
      <vt:lpstr>Anexo 1.4 CE MS</vt:lpstr>
      <vt:lpstr>Anexo 1.4 ATHIS</vt:lpstr>
      <vt:lpstr>Anexo 1.4 Quadro CSC ATEND</vt:lpstr>
      <vt:lpstr>Anexo 1.4 Quadro CSC FISC</vt:lpstr>
      <vt:lpstr>Anexo 1.4 Quadro Fundo de Apoio</vt:lpstr>
      <vt:lpstr>Anexo 1.4 Reserva</vt:lpstr>
      <vt:lpstr>Anexo 1.4 Quadro Manutenção</vt:lpstr>
      <vt:lpstr>Anexo 1.4 Quadro Aquisição</vt:lpstr>
      <vt:lpstr>Anexo 1.4 Fiscalização</vt:lpstr>
      <vt:lpstr>Anexo 1.4 Manutenção Plenário</vt:lpstr>
      <vt:lpstr>Anexo 1.4 Capacitação</vt:lpstr>
      <vt:lpstr>Anexo 1.4 Quadro CEP </vt:lpstr>
      <vt:lpstr>Anexo 1.4 Quadro CFA</vt:lpstr>
      <vt:lpstr>Anexo 1.4 Quadro CED</vt:lpstr>
      <vt:lpstr>Anexo 1.4 Quadro CEF</vt:lpstr>
      <vt:lpstr>Resumo</vt:lpstr>
      <vt:lpstr>Planilha1</vt:lpstr>
      <vt:lpstr>Plan1</vt:lpstr>
      <vt:lpstr>'Anexo 1.4 ATHIS'!Area_de_impressao</vt:lpstr>
      <vt:lpstr>'Anexo 1.4 Capacitação'!Area_de_impressao</vt:lpstr>
      <vt:lpstr>'Anexo 1.4 CE MS'!Area_de_impressao</vt:lpstr>
      <vt:lpstr>'Anexo 1.4 Comunicação'!Area_de_impressao</vt:lpstr>
      <vt:lpstr>'Anexo 1.4 Fiscalização'!Area_de_impressao</vt:lpstr>
      <vt:lpstr>'Anexo 1.4 Manutenção Plenário'!Area_de_impressao</vt:lpstr>
      <vt:lpstr>'Anexo 1.4 Presidência'!Area_de_impressao</vt:lpstr>
      <vt:lpstr>'Anexo 1.4 Quadro Aquisição'!Area_de_impressao</vt:lpstr>
      <vt:lpstr>'Anexo 1.4 Quadro CED'!Area_de_impressao</vt:lpstr>
      <vt:lpstr>'Anexo 1.4 Quadro CEF'!Area_de_impressao</vt:lpstr>
      <vt:lpstr>'Anexo 1.4 Quadro CEP '!Area_de_impressao</vt:lpstr>
      <vt:lpstr>'Anexo 1.4 Quadro CFA'!Area_de_impressao</vt:lpstr>
      <vt:lpstr>'Anexo 1.4 Quadro CSC ATEND'!Area_de_impressao</vt:lpstr>
      <vt:lpstr>'Anexo 1.4 Quadro CSC FISC'!Area_de_impressao</vt:lpstr>
      <vt:lpstr>'Anexo 1.4 Quadro Fundo de Apoio'!Area_de_impressao</vt:lpstr>
      <vt:lpstr>'Anexo 1.4 Quadro Manutenção'!Area_de_impressao</vt:lpstr>
      <vt:lpstr>'Anexo 1.4 Quadro Patrocínio'!Area_de_impressao</vt:lpstr>
      <vt:lpstr>'Anexo 1.4 Reserva'!Area_de_impressao</vt:lpstr>
      <vt:lpstr>'Quadro Geral'!Area_de_impressao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caums</cp:lastModifiedBy>
  <cp:lastPrinted>2019-08-16T19:30:06Z</cp:lastPrinted>
  <dcterms:created xsi:type="dcterms:W3CDTF">2013-07-30T15:20:59Z</dcterms:created>
  <dcterms:modified xsi:type="dcterms:W3CDTF">2021-03-30T21:29:34Z</dcterms:modified>
</cp:coreProperties>
</file>