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sldx" ContentType="application/vnd.openxmlformats-officedocument.presentationml.slide"/>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lockWindows="1"/>
  <bookViews>
    <workbookView xWindow="0" yWindow="0" windowWidth="24240" windowHeight="10860" firstSheet="3" activeTab="7"/>
  </bookViews>
  <sheets>
    <sheet name="CAPA" sheetId="21" r:id="rId1"/>
    <sheet name="1- USOS E FONTES" sheetId="19" r:id="rId2"/>
    <sheet name="2- OBJETIVOS E METAS" sheetId="2" r:id="rId3"/>
    <sheet name="3-INDICADORES" sheetId="13" r:id="rId4"/>
    <sheet name="4 - RESULTADOS E DESEMP. OP" sheetId="17" r:id="rId5"/>
    <sheet name="5- PROJETO X ATIVIDADE" sheetId="20" r:id="rId6"/>
    <sheet name="6- LIMITES ESTRATÉGICOS" sheetId="16" r:id="rId7"/>
    <sheet name="7-CONSIDERAÇÕES FINAIS" sheetId="5" r:id="rId8"/>
  </sheets>
  <definedNames>
    <definedName name="_xlnm._FilterDatabase" localSheetId="4" hidden="1">'4 - RESULTADOS E DESEMP. OP'!$A$13:$X$29</definedName>
    <definedName name="_xlnm.Print_Area" localSheetId="2">'2- OBJETIVOS E METAS'!$A$1:$S$10</definedName>
    <definedName name="_xlnm.Print_Area" localSheetId="3">'3-INDICADORES'!$A$1:$G$46</definedName>
    <definedName name="_xlnm.Print_Area" localSheetId="4">'4 - RESULTADOS E DESEMP. OP'!$A$1:$S$41</definedName>
    <definedName name="_xlnm.Print_Area" localSheetId="6">'6- LIMITES ESTRATÉGICOS'!$A$1:$R$35</definedName>
    <definedName name="_xlnm.Print_Area" localSheetId="7">'7-CONSIDERAÇÕES FINAIS'!$A$1:$K$8</definedName>
    <definedName name="_xlnm.Print_Area" localSheetId="0">CAPA!$A$1:$J$33</definedName>
  </definedNames>
  <calcPr calcId="152511"/>
</workbook>
</file>

<file path=xl/calcChain.xml><?xml version="1.0" encoding="utf-8"?>
<calcChain xmlns="http://schemas.openxmlformats.org/spreadsheetml/2006/main">
  <c r="D38" i="19" l="1"/>
  <c r="G24" i="16" l="1"/>
  <c r="L7" i="16" l="1"/>
  <c r="E22" i="16" l="1"/>
  <c r="E14" i="16"/>
  <c r="D30" i="19"/>
  <c r="D29" i="19"/>
  <c r="D21" i="19" l="1"/>
  <c r="D16" i="19"/>
  <c r="C15" i="19" l="1"/>
  <c r="C14" i="19" s="1"/>
  <c r="E19" i="19"/>
  <c r="F19" i="19"/>
  <c r="E20" i="19"/>
  <c r="F20" i="19"/>
  <c r="E21" i="19"/>
  <c r="F21" i="19"/>
  <c r="E22" i="19"/>
  <c r="F22" i="19"/>
  <c r="E18" i="19"/>
  <c r="F18" i="19"/>
  <c r="D15" i="19"/>
  <c r="D14" i="19" s="1"/>
  <c r="A2" i="5"/>
  <c r="A2" i="16"/>
  <c r="D24" i="16"/>
  <c r="F24" i="16" s="1"/>
  <c r="A2" i="20"/>
  <c r="R15" i="17"/>
  <c r="R16" i="17"/>
  <c r="R17" i="17"/>
  <c r="R18" i="17"/>
  <c r="R19" i="17"/>
  <c r="R20" i="17"/>
  <c r="R21" i="17"/>
  <c r="R22" i="17"/>
  <c r="R23" i="17"/>
  <c r="R24" i="17"/>
  <c r="R25" i="17"/>
  <c r="R26" i="17"/>
  <c r="R27" i="17"/>
  <c r="R28" i="17"/>
  <c r="R14" i="17"/>
  <c r="J10" i="20"/>
  <c r="I10" i="20"/>
  <c r="H10" i="20"/>
  <c r="G10" i="20"/>
  <c r="F10" i="20"/>
  <c r="N10" i="20" s="1"/>
  <c r="E10" i="20"/>
  <c r="M10" i="20" s="1"/>
  <c r="D10" i="20"/>
  <c r="L10" i="20" s="1"/>
  <c r="C10" i="20"/>
  <c r="J9" i="20"/>
  <c r="I9" i="20"/>
  <c r="H9" i="20"/>
  <c r="G9" i="20"/>
  <c r="F9" i="20"/>
  <c r="E9" i="20"/>
  <c r="M9" i="20" s="1"/>
  <c r="D9" i="20"/>
  <c r="C9" i="20"/>
  <c r="A2" i="17"/>
  <c r="A2" i="13"/>
  <c r="B2" i="13"/>
  <c r="C2" i="13"/>
  <c r="D2" i="13"/>
  <c r="E2" i="13"/>
  <c r="F2" i="13"/>
  <c r="G2" i="13"/>
  <c r="A1" i="2"/>
  <c r="A1" i="16" s="1"/>
  <c r="O15" i="17"/>
  <c r="O16" i="17"/>
  <c r="O17" i="17"/>
  <c r="O18" i="17"/>
  <c r="O19" i="17"/>
  <c r="O20" i="17"/>
  <c r="O21" i="17"/>
  <c r="O22" i="17"/>
  <c r="O23" i="17"/>
  <c r="O24" i="17"/>
  <c r="O25" i="17"/>
  <c r="O26" i="17"/>
  <c r="O27" i="17"/>
  <c r="O28" i="17"/>
  <c r="O14" i="17"/>
  <c r="C40" i="19"/>
  <c r="F39" i="19"/>
  <c r="F38" i="19"/>
  <c r="D40" i="19"/>
  <c r="F40" i="19" s="1"/>
  <c r="E20" i="20"/>
  <c r="E21" i="20"/>
  <c r="L17" i="16"/>
  <c r="K17" i="16"/>
  <c r="L14" i="16"/>
  <c r="M14" i="16" s="1"/>
  <c r="K14" i="16"/>
  <c r="E12" i="20"/>
  <c r="E14" i="20"/>
  <c r="E15" i="20"/>
  <c r="E16" i="20"/>
  <c r="E17" i="20"/>
  <c r="E18" i="20"/>
  <c r="E19" i="20"/>
  <c r="E22" i="20"/>
  <c r="E23" i="20"/>
  <c r="E24" i="20"/>
  <c r="E11" i="20"/>
  <c r="J12" i="20"/>
  <c r="J13" i="20"/>
  <c r="J14" i="20"/>
  <c r="J15" i="20"/>
  <c r="J16" i="20"/>
  <c r="J17" i="20"/>
  <c r="J18" i="20"/>
  <c r="J19" i="20"/>
  <c r="J20" i="20"/>
  <c r="J21" i="20"/>
  <c r="J22" i="20"/>
  <c r="J23" i="20"/>
  <c r="J24" i="20"/>
  <c r="J11" i="20"/>
  <c r="F12" i="20"/>
  <c r="F13" i="20"/>
  <c r="F14" i="20"/>
  <c r="F15" i="20"/>
  <c r="F16" i="20"/>
  <c r="F17" i="20"/>
  <c r="F18" i="20"/>
  <c r="F19" i="20"/>
  <c r="F20" i="20"/>
  <c r="F21" i="20"/>
  <c r="F22" i="20"/>
  <c r="F23" i="20"/>
  <c r="F24" i="20"/>
  <c r="F11" i="20"/>
  <c r="M14" i="17"/>
  <c r="I12" i="20"/>
  <c r="I13" i="20"/>
  <c r="I14" i="20"/>
  <c r="I15" i="20"/>
  <c r="I16" i="20"/>
  <c r="I17" i="20"/>
  <c r="I18" i="20"/>
  <c r="I19" i="20"/>
  <c r="I21" i="20"/>
  <c r="I22" i="20"/>
  <c r="I23" i="20"/>
  <c r="I24" i="20"/>
  <c r="I11" i="20"/>
  <c r="G12" i="20"/>
  <c r="G13" i="20"/>
  <c r="G14" i="20"/>
  <c r="G15" i="20"/>
  <c r="G16" i="20"/>
  <c r="G17" i="20"/>
  <c r="G18" i="20"/>
  <c r="G19" i="20"/>
  <c r="G20" i="20"/>
  <c r="G21" i="20"/>
  <c r="G22" i="20"/>
  <c r="G23" i="20"/>
  <c r="G24" i="20"/>
  <c r="G11" i="20"/>
  <c r="C12" i="20"/>
  <c r="C13" i="20"/>
  <c r="C14" i="20"/>
  <c r="C15" i="20"/>
  <c r="C16" i="20"/>
  <c r="C17" i="20"/>
  <c r="C18" i="20"/>
  <c r="C19" i="20"/>
  <c r="C20" i="20"/>
  <c r="C21" i="20"/>
  <c r="C22" i="20"/>
  <c r="C23" i="20"/>
  <c r="C24" i="20"/>
  <c r="C11" i="20"/>
  <c r="H12" i="20"/>
  <c r="H13" i="20"/>
  <c r="H14" i="20"/>
  <c r="H15" i="20"/>
  <c r="H16" i="20"/>
  <c r="H17" i="20"/>
  <c r="H18" i="20"/>
  <c r="H19" i="20"/>
  <c r="H20" i="20"/>
  <c r="H21" i="20"/>
  <c r="H22" i="20"/>
  <c r="H23" i="20"/>
  <c r="H24" i="20"/>
  <c r="H11" i="20"/>
  <c r="D12" i="20"/>
  <c r="D13" i="20"/>
  <c r="D14" i="20"/>
  <c r="D15" i="20"/>
  <c r="D16" i="20"/>
  <c r="D17" i="20"/>
  <c r="D18" i="20"/>
  <c r="D19" i="20"/>
  <c r="D20" i="20"/>
  <c r="D21" i="20"/>
  <c r="D22" i="20"/>
  <c r="D23" i="20"/>
  <c r="D24" i="20"/>
  <c r="D11" i="20"/>
  <c r="M15" i="17"/>
  <c r="M16" i="17"/>
  <c r="M17" i="17"/>
  <c r="M18" i="17"/>
  <c r="M19" i="17"/>
  <c r="M20" i="17"/>
  <c r="M21" i="17"/>
  <c r="M22" i="17"/>
  <c r="M23" i="17"/>
  <c r="M24" i="17"/>
  <c r="M25" i="17"/>
  <c r="M26" i="17"/>
  <c r="M27" i="17"/>
  <c r="M28" i="17"/>
  <c r="F22" i="16"/>
  <c r="F20" i="16"/>
  <c r="F18" i="16"/>
  <c r="F16" i="16"/>
  <c r="F14" i="16"/>
  <c r="M16" i="16"/>
  <c r="M7" i="16"/>
  <c r="M6" i="16"/>
  <c r="D23" i="19"/>
  <c r="E10" i="16"/>
  <c r="D10" i="16"/>
  <c r="E9" i="16"/>
  <c r="D9" i="16"/>
  <c r="E7" i="16"/>
  <c r="D7" i="16"/>
  <c r="Q29" i="17"/>
  <c r="P29" i="17"/>
  <c r="N29" i="17"/>
  <c r="L29" i="17"/>
  <c r="K29" i="17"/>
  <c r="D28" i="19"/>
  <c r="D34" i="19" s="1"/>
  <c r="C28" i="19"/>
  <c r="C34" i="19"/>
  <c r="F33" i="19"/>
  <c r="F32" i="19"/>
  <c r="E32" i="19"/>
  <c r="F31" i="19"/>
  <c r="E31" i="19"/>
  <c r="F30" i="19"/>
  <c r="E30" i="19"/>
  <c r="F29" i="19"/>
  <c r="E29" i="19"/>
  <c r="F25" i="19"/>
  <c r="E25" i="19"/>
  <c r="F24" i="19"/>
  <c r="E24" i="19"/>
  <c r="C23" i="19"/>
  <c r="F23" i="19" s="1"/>
  <c r="F17" i="19"/>
  <c r="E17" i="19"/>
  <c r="F16" i="19"/>
  <c r="E16" i="19"/>
  <c r="E33" i="19"/>
  <c r="E40" i="19"/>
  <c r="E23" i="19" l="1"/>
  <c r="K9" i="20"/>
  <c r="L9" i="20"/>
  <c r="F10" i="16"/>
  <c r="A1" i="5"/>
  <c r="A1" i="17"/>
  <c r="F7" i="16"/>
  <c r="M17" i="16"/>
  <c r="F9" i="16"/>
  <c r="E28" i="19"/>
  <c r="F28" i="19"/>
  <c r="E34" i="19"/>
  <c r="E6" i="16"/>
  <c r="E8" i="16" s="1"/>
  <c r="E11" i="16" s="1"/>
  <c r="D13" i="19"/>
  <c r="M29" i="17"/>
  <c r="O29" i="17"/>
  <c r="L13" i="20"/>
  <c r="M21" i="20"/>
  <c r="M24" i="20"/>
  <c r="M20" i="20"/>
  <c r="N19" i="20"/>
  <c r="M19" i="20"/>
  <c r="M15" i="20"/>
  <c r="N9" i="20"/>
  <c r="L23" i="20"/>
  <c r="L19" i="20"/>
  <c r="L15" i="20"/>
  <c r="H25" i="20"/>
  <c r="L21" i="20"/>
  <c r="L17" i="20"/>
  <c r="K23" i="20"/>
  <c r="K15" i="20"/>
  <c r="K11" i="20"/>
  <c r="N22" i="20"/>
  <c r="N18" i="20"/>
  <c r="N14" i="20"/>
  <c r="N24" i="20"/>
  <c r="N20" i="20"/>
  <c r="N16" i="20"/>
  <c r="M16" i="20"/>
  <c r="M12" i="20"/>
  <c r="K10" i="20"/>
  <c r="O10" i="20" s="1"/>
  <c r="L22" i="20"/>
  <c r="L18" i="20"/>
  <c r="K18" i="20"/>
  <c r="K20" i="20"/>
  <c r="M18" i="20"/>
  <c r="M14" i="20"/>
  <c r="N17" i="20"/>
  <c r="M23" i="20"/>
  <c r="M17" i="20"/>
  <c r="M13" i="20"/>
  <c r="P10" i="20"/>
  <c r="M22" i="20"/>
  <c r="M11" i="20"/>
  <c r="F25" i="20"/>
  <c r="N21" i="20"/>
  <c r="J25" i="20"/>
  <c r="L11" i="20"/>
  <c r="L24" i="20"/>
  <c r="L20" i="20"/>
  <c r="K21" i="20"/>
  <c r="O21" i="20" s="1"/>
  <c r="K17" i="20"/>
  <c r="C25" i="20"/>
  <c r="K19" i="20"/>
  <c r="G25" i="20"/>
  <c r="N13" i="20"/>
  <c r="L16" i="20"/>
  <c r="L12" i="20"/>
  <c r="L14" i="20"/>
  <c r="K24" i="20"/>
  <c r="O24" i="20" s="1"/>
  <c r="K16" i="20"/>
  <c r="K12" i="20"/>
  <c r="O12" i="20" s="1"/>
  <c r="K22" i="20"/>
  <c r="N11" i="20"/>
  <c r="N12" i="20"/>
  <c r="E25" i="20"/>
  <c r="D25" i="20"/>
  <c r="I25" i="20"/>
  <c r="K13" i="20"/>
  <c r="N23" i="20"/>
  <c r="P23" i="20" s="1"/>
  <c r="K14" i="20"/>
  <c r="N15" i="20"/>
  <c r="O9" i="20"/>
  <c r="A1" i="20"/>
  <c r="A1" i="13"/>
  <c r="F34" i="19"/>
  <c r="E15" i="19"/>
  <c r="E14" i="19" s="1"/>
  <c r="F15" i="19"/>
  <c r="F14" i="19" s="1"/>
  <c r="C13" i="19"/>
  <c r="D6" i="16"/>
  <c r="P9" i="20" l="1"/>
  <c r="D26" i="19"/>
  <c r="D35" i="19" s="1"/>
  <c r="L8" i="16"/>
  <c r="L15" i="16" s="1"/>
  <c r="E21" i="16"/>
  <c r="E19" i="16"/>
  <c r="E25" i="16"/>
  <c r="E17" i="16"/>
  <c r="E23" i="16"/>
  <c r="E15" i="16"/>
  <c r="P13" i="20"/>
  <c r="P21" i="20"/>
  <c r="N25" i="20"/>
  <c r="O20" i="20"/>
  <c r="P19" i="20"/>
  <c r="O18" i="20"/>
  <c r="P22" i="20"/>
  <c r="O19" i="20"/>
  <c r="P20" i="20"/>
  <c r="P24" i="20"/>
  <c r="O14" i="20"/>
  <c r="O15" i="20"/>
  <c r="P17" i="20"/>
  <c r="M25" i="20"/>
  <c r="P14" i="20"/>
  <c r="O22" i="20"/>
  <c r="P12" i="20"/>
  <c r="O16" i="20"/>
  <c r="P16" i="20"/>
  <c r="P18" i="20"/>
  <c r="O17" i="20"/>
  <c r="O11" i="20"/>
  <c r="O23" i="20"/>
  <c r="P15" i="20"/>
  <c r="P11" i="20"/>
  <c r="O13" i="20"/>
  <c r="K25" i="20"/>
  <c r="L25" i="20"/>
  <c r="D8" i="16"/>
  <c r="F6" i="16"/>
  <c r="C26" i="19"/>
  <c r="F13" i="19"/>
  <c r="K8" i="16"/>
  <c r="E13" i="19"/>
  <c r="F35" i="19" l="1"/>
  <c r="P25" i="20"/>
  <c r="O25" i="20"/>
  <c r="K15" i="16"/>
  <c r="M15" i="16" s="1"/>
  <c r="M8" i="16"/>
  <c r="F8" i="16"/>
  <c r="D11" i="16"/>
  <c r="D19" i="16" s="1"/>
  <c r="E26" i="19"/>
  <c r="F26" i="19"/>
  <c r="E35" i="19" l="1"/>
  <c r="D23" i="16"/>
  <c r="F23" i="16" s="1"/>
  <c r="D21" i="16"/>
  <c r="F21" i="16" s="1"/>
  <c r="F19" i="16"/>
  <c r="D15" i="16"/>
  <c r="F15" i="16" s="1"/>
  <c r="D25" i="16"/>
  <c r="F25" i="16" s="1"/>
  <c r="F11" i="16"/>
  <c r="D17" i="16"/>
  <c r="F17" i="16" s="1"/>
</calcChain>
</file>

<file path=xl/comments1.xml><?xml version="1.0" encoding="utf-8"?>
<comments xmlns="http://schemas.openxmlformats.org/spreadsheetml/2006/main">
  <authors>
    <author>Tania Mara Chaves Daldegan</author>
    <author>Flavia Rios Costa</author>
    <author>Maria Filomena M Paulos</author>
  </authors>
  <commentList>
    <comment ref="A5" authorId="0">
      <text>
        <r>
          <rPr>
            <b/>
            <sz val="11"/>
            <color indexed="81"/>
            <rFont val="Segoe UI"/>
            <family val="2"/>
          </rPr>
          <t>As informações devem ser o acumulado de janeiro a agosto/2016.</t>
        </r>
        <r>
          <rPr>
            <sz val="9"/>
            <color indexed="81"/>
            <rFont val="Segoe UI"/>
            <family val="2"/>
          </rPr>
          <t xml:space="preserve">
</t>
        </r>
      </text>
    </comment>
    <comment ref="C10" authorId="0">
      <text>
        <r>
          <rPr>
            <b/>
            <sz val="9"/>
            <color indexed="81"/>
            <rFont val="Segoe UI"/>
            <family val="2"/>
          </rPr>
          <t>De acordo com os valores do Parecer da Programação de 2016.</t>
        </r>
        <r>
          <rPr>
            <sz val="9"/>
            <color indexed="81"/>
            <rFont val="Segoe UI"/>
            <family val="2"/>
          </rPr>
          <t xml:space="preserve">
</t>
        </r>
      </text>
    </comment>
    <comment ref="D10" authorId="1">
      <text>
        <r>
          <rPr>
            <b/>
            <sz val="12"/>
            <color indexed="81"/>
            <rFont val="Tahoma"/>
            <family val="2"/>
          </rPr>
          <t xml:space="preserve">De acordo com os lançamentos do Siscont. Net, no campo "liquidado". </t>
        </r>
        <r>
          <rPr>
            <sz val="12"/>
            <color indexed="81"/>
            <rFont val="Tahoma"/>
            <family val="2"/>
          </rPr>
          <t xml:space="preserve">                             </t>
        </r>
        <r>
          <rPr>
            <sz val="9"/>
            <color indexed="81"/>
            <rFont val="Tahoma"/>
            <family val="2"/>
          </rPr>
          <t xml:space="preserve">
</t>
        </r>
      </text>
    </comment>
    <comment ref="A16" authorId="0">
      <text>
        <r>
          <rPr>
            <b/>
            <sz val="9"/>
            <color indexed="81"/>
            <rFont val="Segoe UI"/>
            <family val="2"/>
          </rPr>
          <t>Somar os valores do exercício atual e exercícios anteriores.</t>
        </r>
        <r>
          <rPr>
            <sz val="9"/>
            <color indexed="81"/>
            <rFont val="Segoe UI"/>
            <family val="2"/>
          </rPr>
          <t xml:space="preserve">
</t>
        </r>
      </text>
    </comment>
    <comment ref="A17" authorId="0">
      <text>
        <r>
          <rPr>
            <b/>
            <sz val="9"/>
            <color indexed="81"/>
            <rFont val="Segoe UI"/>
            <family val="2"/>
          </rPr>
          <t>Somar os valores do exercício atual e exercícios anteriores.</t>
        </r>
      </text>
    </comment>
    <comment ref="A19" authorId="0">
      <text>
        <r>
          <rPr>
            <b/>
            <sz val="9"/>
            <color indexed="81"/>
            <rFont val="Segoe UI"/>
            <family val="2"/>
          </rPr>
          <t>Considerar taxas e multas todos os valores relacionados com: Taxa Expediente RRT extemporâneo; Taxa Selic; Documento de fiscalização; Multa e mora de anuidades; Certidão de acervo técnico com atestado; Registro de direito autoral; Multa ética; Multa ausência na eleição, conforme informações do Siscont.net.</t>
        </r>
      </text>
    </comment>
    <comment ref="D33" authorId="2">
      <text>
        <r>
          <rPr>
            <b/>
            <sz val="10"/>
            <color indexed="81"/>
            <rFont val="Segoe UI"/>
            <family val="2"/>
          </rPr>
          <t>O valor a ser considerado neste campo é NULO, uma vez que as execuções ocorridas no período se deram mediante transferência do valor previsto, em sua totalidade ou em parte, para a implementação/incremento de alguma iniciativa estratégica - projeto e/ou atividade. Informar  no quadro abaixo.</t>
        </r>
        <r>
          <rPr>
            <sz val="10"/>
            <color indexed="81"/>
            <rFont val="Segoe UI"/>
            <family val="2"/>
          </rPr>
          <t xml:space="preserve">
</t>
        </r>
      </text>
    </comment>
  </commentList>
</comments>
</file>

<file path=xl/comments2.xml><?xml version="1.0" encoding="utf-8"?>
<comments xmlns="http://schemas.openxmlformats.org/spreadsheetml/2006/main">
  <authors>
    <author>Tania Mara Chaves Daldegan</author>
  </authors>
  <commentList>
    <comment ref="A2" authorId="0">
      <text>
        <r>
          <rPr>
            <b/>
            <sz val="16"/>
            <color indexed="81"/>
            <rFont val="Segoe UI"/>
            <family val="2"/>
          </rPr>
          <t xml:space="preserve">As informações devem ser o acumulado de janeiro a agosto/2016.
</t>
        </r>
        <r>
          <rPr>
            <sz val="9"/>
            <color indexed="81"/>
            <rFont val="Segoe UI"/>
            <family val="2"/>
          </rPr>
          <t xml:space="preserve">
</t>
        </r>
      </text>
    </comment>
  </commentList>
</comments>
</file>

<file path=xl/comments3.xml><?xml version="1.0" encoding="utf-8"?>
<comments xmlns="http://schemas.openxmlformats.org/spreadsheetml/2006/main">
  <authors>
    <author>Tania Mara Chaves Daldegan</author>
    <author>Flavia Rios Costa</author>
  </authors>
  <commentList>
    <comment ref="J11" authorId="0">
      <text>
        <r>
          <rPr>
            <b/>
            <sz val="20"/>
            <color indexed="81"/>
            <rFont val="Segoe UI"/>
            <family val="2"/>
          </rPr>
          <t>Apresentar justificativas para as metas físicas não realizadas.</t>
        </r>
        <r>
          <rPr>
            <sz val="9"/>
            <color indexed="81"/>
            <rFont val="Segoe UI"/>
            <family val="2"/>
          </rPr>
          <t xml:space="preserve">
</t>
        </r>
      </text>
    </comment>
    <comment ref="S11" authorId="0">
      <text>
        <r>
          <rPr>
            <b/>
            <sz val="18"/>
            <color indexed="81"/>
            <rFont val="Segoe UI"/>
            <family val="2"/>
          </rPr>
          <t xml:space="preserve">
Apresentar justificativas para as transposições, as metas financeiras não executadas, bem como as que se apresentarem em patamares divergentes das metas físicas.</t>
        </r>
        <r>
          <rPr>
            <b/>
            <sz val="16"/>
            <color indexed="81"/>
            <rFont val="Segoe UI"/>
            <family val="2"/>
          </rPr>
          <t xml:space="preserve">
</t>
        </r>
      </text>
    </comment>
    <comment ref="C12" authorId="1">
      <text>
        <r>
          <rPr>
            <b/>
            <sz val="14"/>
            <color indexed="81"/>
            <rFont val="Tahoma"/>
            <family val="2"/>
          </rPr>
          <t xml:space="preserve">APENAS PARA CAU BÁSICOS
</t>
        </r>
      </text>
    </comment>
    <comment ref="P12" authorId="1">
      <text>
        <r>
          <rPr>
            <b/>
            <sz val="14"/>
            <color indexed="81"/>
            <rFont val="Tahoma"/>
            <family val="2"/>
          </rPr>
          <t xml:space="preserve">APENAS PARA CAU BÁSICOS
</t>
        </r>
      </text>
    </comment>
    <comment ref="R13" authorId="0">
      <text>
        <r>
          <rPr>
            <b/>
            <sz val="26"/>
            <color indexed="81"/>
            <rFont val="Segoe UI"/>
            <family val="2"/>
          </rPr>
          <t>Desconsiderar o valor da despesa de capital visto que os recursos do fundo são destinados exclusivamente para pagamento das despesas correntes.</t>
        </r>
      </text>
    </comment>
  </commentList>
</comments>
</file>

<file path=xl/comments4.xml><?xml version="1.0" encoding="utf-8"?>
<comments xmlns="http://schemas.openxmlformats.org/spreadsheetml/2006/main">
  <authors>
    <author>Tania Mara Chaves Daldegan</author>
  </authors>
  <commentList>
    <comment ref="H14" authorId="0">
      <text>
        <r>
          <rPr>
            <b/>
            <sz val="9"/>
            <color indexed="81"/>
            <rFont val="Segoe UI"/>
            <family val="2"/>
          </rPr>
          <t xml:space="preserve">Despesas com Pessoal= A- B
</t>
        </r>
        <r>
          <rPr>
            <sz val="9"/>
            <color indexed="81"/>
            <rFont val="Segoe UI"/>
            <family val="2"/>
          </rPr>
          <t xml:space="preserve">
</t>
        </r>
      </text>
    </comment>
    <comment ref="E24" authorId="0">
      <text>
        <r>
          <rPr>
            <b/>
            <sz val="9"/>
            <color indexed="81"/>
            <rFont val="Segoe UI"/>
            <family val="2"/>
          </rPr>
          <t>Informar o valor da transposição efetivada na Reserva de Contingência.</t>
        </r>
        <r>
          <rPr>
            <sz val="9"/>
            <color indexed="81"/>
            <rFont val="Segoe UI"/>
            <family val="2"/>
          </rPr>
          <t xml:space="preserve">
</t>
        </r>
      </text>
    </comment>
  </commentList>
</comments>
</file>

<file path=xl/sharedStrings.xml><?xml version="1.0" encoding="utf-8"?>
<sst xmlns="http://schemas.openxmlformats.org/spreadsheetml/2006/main" count="515" uniqueCount="325">
  <si>
    <t>Especificação</t>
  </si>
  <si>
    <t>VARIAÇÃO (I-II)</t>
  </si>
  <si>
    <t>Promover a Arquitetura e Urbanismo para Todos</t>
  </si>
  <si>
    <t>Impactar significativamente o planejamento e a gestão do território</t>
  </si>
  <si>
    <t>Valorizar a Arquitetura e Urbanismo</t>
  </si>
  <si>
    <t>Tornar a fiscalização um vetor de melhoria do exercício da Arquitetura e Urbanismo</t>
  </si>
  <si>
    <t>Índice da capacidade de fiscalização (Estados)</t>
  </si>
  <si>
    <t>Índice de presença profissional nos serviços fiscalizados (Estados)</t>
  </si>
  <si>
    <t>Índice de RRT por mês por profissional ativo (Estados)</t>
  </si>
  <si>
    <t>Assegurar a eficácia no atendimento e no relacionamento com os arquitetos e urbanistas e a sociedade</t>
  </si>
  <si>
    <t>Índice de atendimento (Estados)</t>
  </si>
  <si>
    <t>Índice de satisfação com a solução da demanda (Estados)</t>
  </si>
  <si>
    <t>Estimular o conhecimento, o uso de processos criativos e a difusão das melhores práticas em Arquitetura e Urbanismo</t>
  </si>
  <si>
    <t>Índice da intenção (plano) de investimento em patrocínios (Estados)</t>
  </si>
  <si>
    <t>Índice da capacidade de execução dos investimentos em patrocínios (Estados)</t>
  </si>
  <si>
    <t>Influenciar as diretrizes do ensino de Arquitetura e Urbanismo e sua formação continuada</t>
  </si>
  <si>
    <t>Índice de aproveitamento das manifestações técnicas do CAU no MEC (CAU BR)</t>
  </si>
  <si>
    <t>Índice de aprovação das Diretrizes Curriculares Nacionais (DCN) propostas pelo CAU ao Conselho Nacional de Ensino (CNE) (CAU BR)</t>
  </si>
  <si>
    <t>Assegurar a eficácia no relacionamento e comunicação com a sociedade</t>
  </si>
  <si>
    <t>Acessos à página do CAU UF (Estados)</t>
  </si>
  <si>
    <t>Índice de presença na mídia como um todo (Estados)</t>
  </si>
  <si>
    <t>Índice de inserções positivas na mídia (Estados)</t>
  </si>
  <si>
    <t>Promover o exercício ético e qualificado da profissão</t>
  </si>
  <si>
    <t>Índice de escolas que possuem disciplinas com conteúdo sobre a ética profissional (Estados)</t>
  </si>
  <si>
    <t>Índice de eficiência na conclusão de processos éticos (Estados)</t>
  </si>
  <si>
    <t>Fomentar o acesso da sociedade à Arquitetura e Urbanismo</t>
  </si>
  <si>
    <t>Assegurar a sustentabilidade financeira</t>
  </si>
  <si>
    <t>Índice de receita por arquiteto e urbanista (Estados)</t>
  </si>
  <si>
    <t>Relação receita/custo de pessoal (Estados)</t>
  </si>
  <si>
    <t>Índice de liquidez corrente (Estados)</t>
  </si>
  <si>
    <t>Índice de inadimplência pessoa física (Estados)</t>
  </si>
  <si>
    <t>Índice de inadimplência pessoa jurídica (Estados)</t>
  </si>
  <si>
    <t>Aprimorar e inovar os processos e as ações</t>
  </si>
  <si>
    <t>Índice de processos aprimorados e/ou inovados (Estados)</t>
  </si>
  <si>
    <t>Desenvolver competências de dirigentes e colaboradores</t>
  </si>
  <si>
    <t>Média de horas de treinamento por colaboradores e dirigentes (Estados)</t>
  </si>
  <si>
    <t>Índice de aproveitamento dos treinamentos (Estados)</t>
  </si>
  <si>
    <t>Índice de competências desenvolvidas (Estados)</t>
  </si>
  <si>
    <t>Construir cultura organizacional adequada à estratégia</t>
  </si>
  <si>
    <t>Ter sistemas de informação e infraestrutura que viabilizem a gestão e o atendimento dos arquitetos e urbanistas e a sociedade</t>
  </si>
  <si>
    <t>Índice de satisfação interna com a tecnologia utilizada (Estados)</t>
  </si>
  <si>
    <t>Índice de satisfação externa com a tecnologia utilizada (Estados)</t>
  </si>
  <si>
    <t xml:space="preserve">Fórmula </t>
  </si>
  <si>
    <t xml:space="preserve">Periodicidade </t>
  </si>
  <si>
    <t>Data da última medição</t>
  </si>
  <si>
    <t xml:space="preserve">Avaliação sobre o desempenho </t>
  </si>
  <si>
    <t>anual</t>
  </si>
  <si>
    <t>quantidade de serviços 
fiscalizados pelo CAU/UF
             _____________________________     x 100
número de serviços em execução 
conhecidos no Estado
(acumulado no ano)</t>
  </si>
  <si>
    <t>trimestral</t>
  </si>
  <si>
    <t>quantidade de presença 
profissional (com RRT)
               _____________________________     x 100
número de serviços 
fiscalizados no Estado
(acumulado no ano)</t>
  </si>
  <si>
    <t>número total de RRT 
registrados por mês 
 ________________________________
número total de 
profissionais ativos no Estado</t>
  </si>
  <si>
    <t>número de solicitações 
tratadas em até 30 dias
               _________________________     x 100
número de solicitações
(valor do trimestre)</t>
  </si>
  <si>
    <t>número de usuários satisfeitos 
com a solução da demanda
            __________________________    x 100
número de usuários que 
responderam a pesquisa
(valor do trimestre)</t>
  </si>
  <si>
    <t>valor orçamentário destinado 
a patrocínios 
            ____________________________      x 100
orçamento total
(valor do ano)</t>
  </si>
  <si>
    <t>valor orçamentário 
investido (executado) em patrocínios
            ____________________________      x 100
valor orçamentário destinado 
a patrocínios
(acumulado no ano)</t>
  </si>
  <si>
    <t>Quantidade de acessos qualificados (visitantes únicos) a página do CAU
(acumulado no ano)</t>
  </si>
  <si>
    <t>número de inserções na mídia 
em geral onde o CAU foi citado
                _______________________________   x 100
total de notícias sobre questões 
de Arquitetura e Urbanismo 
(valor do trimestre)</t>
  </si>
  <si>
    <t>número de inserções positivas do 
CAU na mídia 
                  _____________________________    x 100
total de inserções do 
CAU na mídia 
(valor do trimestre)</t>
  </si>
  <si>
    <t>número de escolas do Estado com ética 
profissional na grade curricular
             _________________________________   x 100
número total de escolas do Estado
(valor do ano)</t>
  </si>
  <si>
    <t>número de processos éticos  
concluídos em um ano
         ____________________________ x 100
 número total de processos 
éticos
(valor do ano)</t>
  </si>
  <si>
    <t>receita corrente do Estado
______________________________________
arquiteto e urbanista ativo no Estado
(valor do trimestre)</t>
  </si>
  <si>
    <t>custo de pessoal do Estado
                ________________________   x 100
receita corrente do Estado</t>
  </si>
  <si>
    <t>total de profissionais inadimplentes
          _________________________________ x 100
total de profissionais ativos</t>
  </si>
  <si>
    <t>total de empresas inadimplentes
         ________________________________ x 100
total de empresas ativas</t>
  </si>
  <si>
    <t>número de processos críticos 
aprimorados e/ou inovados
            _______________________   x 100
total de processos críticos
(valor do semestre)</t>
  </si>
  <si>
    <t>horas totais de treinamento 
_____________________________
número total de colaboradores 
e dirigentes 
(valor do trimestre)</t>
  </si>
  <si>
    <t>número de colaboradores e dirigentes 
com bom desempenho no treinamento 
          __________________________________   x 100
total de colaboradores e 
dirigentes treinados 
(valor do trimestre)</t>
  </si>
  <si>
    <t>número de colaboradores  
que evoluíram 
seu índice de competência
          __________________________________   x 100
número de colaboradores avaliados 
(valor do ano)</t>
  </si>
  <si>
    <t>número de usuários internos
satisfeitos com a tecnologia
                _____________________________    x 100
total de usuários internos que 
participaram da pesquisa
(valor do trimestre)</t>
  </si>
  <si>
    <t>número de usuários externos
satisfeitos com a tecnologia
                _____________________________    x 100
total de usuários externos que 
participaram da pesquisa
(valor do trimestre)</t>
  </si>
  <si>
    <t xml:space="preserve">Meta Prevista </t>
  </si>
  <si>
    <t>Meta Alcançada</t>
  </si>
  <si>
    <t>BASE DE CÁLCULO</t>
  </si>
  <si>
    <t>APLICAÇÕES DE RECURSOS</t>
  </si>
  <si>
    <t>Valor Aprovado (R$)</t>
  </si>
  <si>
    <t xml:space="preserve">Valor Executado  (R$)             </t>
  </si>
  <si>
    <t xml:space="preserve">FOLHA DE PAGAMENTO </t>
  </si>
  <si>
    <t xml:space="preserve">Valor Executado (R$)                      </t>
  </si>
  <si>
    <t>1. Receita de Arrecadação</t>
  </si>
  <si>
    <t>2. Recursos do fundo de apoio (CAU Básico)</t>
  </si>
  <si>
    <t>Valor</t>
  </si>
  <si>
    <t xml:space="preserve">% </t>
  </si>
  <si>
    <t>BASE DE CÁLCULO (Item 6)</t>
  </si>
  <si>
    <t xml:space="preserve">METAS FÍSICAS </t>
  </si>
  <si>
    <t>Unidade Responsável</t>
  </si>
  <si>
    <t>FA</t>
  </si>
  <si>
    <t>Denominação</t>
  </si>
  <si>
    <t>Aprovadas</t>
  </si>
  <si>
    <t xml:space="preserve"> Realizadas </t>
  </si>
  <si>
    <t>Total</t>
  </si>
  <si>
    <t>JUSTIFICATIVAS:</t>
  </si>
  <si>
    <t>RESULTADOS</t>
  </si>
  <si>
    <t>Aprovados</t>
  </si>
  <si>
    <t>Programação Aprovada (A)</t>
  </si>
  <si>
    <t>3. Soma (1+2)</t>
  </si>
  <si>
    <t>6.  Receita da Arrecadação Líquida (RAL = 3 -4 - 5)</t>
  </si>
  <si>
    <t>LIMITES</t>
  </si>
  <si>
    <r>
      <t>Capacitação</t>
    </r>
    <r>
      <rPr>
        <b/>
        <sz val="12"/>
        <color indexed="10"/>
        <rFont val="Calibri"/>
        <family val="2"/>
      </rPr>
      <t xml:space="preserve"> </t>
    </r>
    <r>
      <rPr>
        <b/>
        <sz val="12"/>
        <color indexed="57"/>
        <rFont val="Calibri"/>
        <family val="2"/>
      </rPr>
      <t xml:space="preserve">(mínimo de 2%  e máximo de 4%  do valor total das respectivas folhas de pagamento -salários, encargos e benefícios)                  </t>
    </r>
  </si>
  <si>
    <t>COMENTÁRIOS/JUSTIFICATIVAS PARA AS VARIAÇÕES EM ÍNDICES APROVADOS/REALIZADOS.</t>
  </si>
  <si>
    <t>I. FONTES</t>
  </si>
  <si>
    <t>1. Receitas Correntes</t>
  </si>
  <si>
    <t>1.1 Receitas de Arrecadação</t>
  </si>
  <si>
    <t>1.1.1 Anuidades</t>
  </si>
  <si>
    <t>1.1.1.1 Pessoa Física</t>
  </si>
  <si>
    <t>1.1.1.2 Pessoa Jurídica</t>
  </si>
  <si>
    <t>1.1.2 RRT</t>
  </si>
  <si>
    <t>1.2 Aplicações Financeiras</t>
  </si>
  <si>
    <t>1.3 Outras Receitas</t>
  </si>
  <si>
    <t>1.4 Fundo de Apoio</t>
  </si>
  <si>
    <t>2 Receitas de Capital</t>
  </si>
  <si>
    <t>2.1 Saldos de Exercícios Anteriores (Superávit Financeiro)</t>
  </si>
  <si>
    <t>2.2 Outras Receitas</t>
  </si>
  <si>
    <t xml:space="preserve"> I - TOTAL DAS FONTES</t>
  </si>
  <si>
    <t>II - USOS</t>
  </si>
  <si>
    <t>1 Programação Operacional</t>
  </si>
  <si>
    <t>Projetos</t>
  </si>
  <si>
    <t>Atividades</t>
  </si>
  <si>
    <t>2 Aportes ao Fundo de Apoio</t>
  </si>
  <si>
    <t>3 Aporte ao CSC</t>
  </si>
  <si>
    <t>II – TOTAL DE USOS</t>
  </si>
  <si>
    <t>1. Quadro Geral de Fontes e Usos</t>
  </si>
  <si>
    <t>2- DESCRIÇÃO SINTÉTICA DOS OBJETIVOS E METAS</t>
  </si>
  <si>
    <t xml:space="preserve">2.1- OBJETIVOS ESTRATÉGICOS: </t>
  </si>
  <si>
    <t>mensal</t>
  </si>
  <si>
    <t>Caso seja necessário a inclusão de novas linhas, deve-se atentar para a continuidade da fórmula inserida na planilha.</t>
  </si>
  <si>
    <t xml:space="preserve">trimestral </t>
  </si>
  <si>
    <t>4 Reserva de Contingência*</t>
  </si>
  <si>
    <t>* P/A</t>
  </si>
  <si>
    <t xml:space="preserve">Objetivo Estratégico Principal </t>
  </si>
  <si>
    <t>Justificativas para as metas físicas e resultados</t>
  </si>
  <si>
    <t xml:space="preserve">Justificativas para as metas financeiras </t>
  </si>
  <si>
    <t>Total Executado                            (D)</t>
  </si>
  <si>
    <t>METAS FINANCEIRAS (valores em R$ 1,00)</t>
  </si>
  <si>
    <t>Valores do Fundo de Apoio</t>
  </si>
  <si>
    <t xml:space="preserve">Aprovado        </t>
  </si>
  <si>
    <t xml:space="preserve">Executado        </t>
  </si>
  <si>
    <t>COMENTÁRIOS/JUSTIFICATIVAS PARA AS VARIAÇÕES DOS ÍNDICES APROVADOS/REALIZADOS.</t>
  </si>
  <si>
    <r>
      <t xml:space="preserve">Fiscalização </t>
    </r>
    <r>
      <rPr>
        <b/>
        <sz val="12"/>
        <color indexed="21"/>
        <rFont val="Calibri"/>
        <family val="2"/>
      </rPr>
      <t xml:space="preserve">(mínimo de 20 % do total da RAL)      </t>
    </r>
    <r>
      <rPr>
        <b/>
        <sz val="12"/>
        <color indexed="10"/>
        <rFont val="Calibri"/>
        <family val="2"/>
      </rPr>
      <t xml:space="preserve">  </t>
    </r>
    <r>
      <rPr>
        <b/>
        <sz val="12"/>
        <color indexed="8"/>
        <rFont val="Calibri"/>
        <family val="2"/>
      </rPr>
      <t xml:space="preserve">                                                                     </t>
    </r>
  </si>
  <si>
    <r>
      <t xml:space="preserve">Atendimento </t>
    </r>
    <r>
      <rPr>
        <b/>
        <sz val="12"/>
        <color indexed="21"/>
        <rFont val="Calibri"/>
        <family val="2"/>
      </rPr>
      <t>(mínimo de 10 % do total da RAL)</t>
    </r>
  </si>
  <si>
    <r>
      <t>Comunicação</t>
    </r>
    <r>
      <rPr>
        <b/>
        <sz val="12"/>
        <color indexed="21"/>
        <rFont val="Calibri"/>
        <family val="2"/>
      </rPr>
      <t xml:space="preserve"> </t>
    </r>
    <r>
      <rPr>
        <b/>
        <sz val="12"/>
        <color indexed="21"/>
        <rFont val="Calibri"/>
        <family val="2"/>
      </rPr>
      <t xml:space="preserve">(mínimo de 3% do total da RAL)             </t>
    </r>
    <r>
      <rPr>
        <b/>
        <sz val="12"/>
        <color indexed="57"/>
        <rFont val="Calibri"/>
        <family val="2"/>
      </rPr>
      <t xml:space="preserve">                                                                                </t>
    </r>
  </si>
  <si>
    <r>
      <t>Patrocínio</t>
    </r>
    <r>
      <rPr>
        <b/>
        <sz val="12"/>
        <color indexed="21"/>
        <rFont val="Calibri"/>
        <family val="2"/>
      </rPr>
      <t xml:space="preserve"> </t>
    </r>
    <r>
      <rPr>
        <b/>
        <sz val="12"/>
        <color indexed="21"/>
        <rFont val="Calibri"/>
        <family val="2"/>
      </rPr>
      <t xml:space="preserve">(máximo de 5% do total da RAL)   </t>
    </r>
    <r>
      <rPr>
        <b/>
        <sz val="12"/>
        <color indexed="10"/>
        <rFont val="Calibri"/>
        <family val="2"/>
      </rPr>
      <t xml:space="preserve">      </t>
    </r>
    <r>
      <rPr>
        <b/>
        <sz val="12"/>
        <color indexed="8"/>
        <rFont val="Calibri"/>
        <family val="2"/>
      </rPr>
      <t xml:space="preserve">                                                                            </t>
    </r>
  </si>
  <si>
    <t xml:space="preserve">      Valor Executado (R$)           (B)</t>
  </si>
  <si>
    <t xml:space="preserve">Orientações: </t>
  </si>
  <si>
    <t>Relatório Quadrimestral – Exercício 2016</t>
  </si>
  <si>
    <t>PROGRAMAÇÃO 2016</t>
  </si>
  <si>
    <t>2.2-  PRINCIPAIS INICIATIVAS ESTRATÉGICAS EM 2016:</t>
  </si>
  <si>
    <t>3- AÇÕES/RESULTADOS (PROJETOS/ ATIVIDADES) 2016:</t>
  </si>
  <si>
    <t>Execução (%)</t>
  </si>
  <si>
    <t>EVENTOS IMPORTANTES 2016:</t>
  </si>
  <si>
    <t>OBJETIVOS ESTRATÉGICOS</t>
  </si>
  <si>
    <t>Projeto</t>
  </si>
  <si>
    <t>Atividade</t>
  </si>
  <si>
    <t>Total Iniciativas Estratégicas</t>
  </si>
  <si>
    <t>Executado</t>
  </si>
  <si>
    <t>% Execução</t>
  </si>
  <si>
    <t>Qde.</t>
  </si>
  <si>
    <t xml:space="preserve">Valor </t>
  </si>
  <si>
    <t>Qde</t>
  </si>
  <si>
    <t>Processos Internos</t>
  </si>
  <si>
    <t>Assegurar a eficácia no atendimento e no relacionamento com os Arquitetos e Urbanistas e a Sociedade</t>
  </si>
  <si>
    <t>Garantir a participação dos Arquitetos e Urbanistas no planejamento territorial e na gestão urbana</t>
  </si>
  <si>
    <t>Estimular a produção da Arquitetura e Urbanismo como política de Estado</t>
  </si>
  <si>
    <t>Pessoas e Infraestrutura</t>
  </si>
  <si>
    <t>TOTAL</t>
  </si>
  <si>
    <t>Previsto</t>
  </si>
  <si>
    <t>(%)                          (B/A)</t>
  </si>
  <si>
    <t xml:space="preserve">       Valor (R$)                                                  (A-B)</t>
  </si>
  <si>
    <t>Índices de Execução</t>
  </si>
  <si>
    <t>RESUMOS DOS USOS POR GRUPO DE DESPESA</t>
  </si>
  <si>
    <t>1 Despesas Correntes*</t>
  </si>
  <si>
    <t>2 Despesas de Capital</t>
  </si>
  <si>
    <t>Soma</t>
  </si>
  <si>
    <t>OBS: No item "Despesas Correntes", deverá ser considerado os valores do Aportes ao Fundo de Apoio, do Aporte ao CSC e fundo de reserva do CSC e da Reserva de Contingência.</t>
  </si>
  <si>
    <t>*P/A - P = Projeto / A = Atividade</t>
  </si>
  <si>
    <t>FA - Fundo de Apoio. O preenchimento das colunas com informações do "Fundo de Apoio" destina-se aos CAU Básicos.</t>
  </si>
  <si>
    <t xml:space="preserve">As informações previstas devem estar em conformidade com as da programação aprovada. </t>
  </si>
  <si>
    <t>Alcançados</t>
  </si>
  <si>
    <t>Transposições   (B)</t>
  </si>
  <si>
    <t>Total Aprovado + Transposições                                         (C=A+B)</t>
  </si>
  <si>
    <t>% de Execução  (E=D/A)</t>
  </si>
  <si>
    <t>Orientação: As células em cinza estão vinculadas com fórmulas, não devem ser preenchidas.</t>
  </si>
  <si>
    <r>
      <t xml:space="preserve"> Despesas com Pessoal </t>
    </r>
    <r>
      <rPr>
        <b/>
        <sz val="12"/>
        <color indexed="57"/>
        <rFont val="Calibri"/>
        <family val="2"/>
      </rPr>
      <t>(máximo de 55% sobre as Receitas Correntes. Não considerar despesas decorrentes de rescisões contratuais, auxílio alimentação, auxílio transporte, plano de saúde e demais benefícios)</t>
    </r>
  </si>
  <si>
    <t>Aprovado</t>
  </si>
  <si>
    <t xml:space="preserve">Executado                       </t>
  </si>
  <si>
    <t xml:space="preserve">Aprovado </t>
  </si>
  <si>
    <t xml:space="preserve">Executado             </t>
  </si>
  <si>
    <r>
      <t xml:space="preserve">Reserva de Contingência                          </t>
    </r>
    <r>
      <rPr>
        <b/>
        <sz val="12"/>
        <color indexed="21"/>
        <rFont val="Calibri"/>
        <family val="2"/>
      </rPr>
      <t xml:space="preserve">(até 2 % do total da RAL)              </t>
    </r>
  </si>
  <si>
    <r>
      <t xml:space="preserve">Objetivos Estratégicos Locais             </t>
    </r>
    <r>
      <rPr>
        <b/>
        <sz val="12"/>
        <color indexed="21"/>
        <rFont val="Calibri"/>
        <family val="2"/>
      </rPr>
      <t xml:space="preserve">  </t>
    </r>
    <r>
      <rPr>
        <b/>
        <sz val="12"/>
        <color indexed="21"/>
        <rFont val="Calibri"/>
        <family val="2"/>
      </rPr>
      <t xml:space="preserve">(mínimo de 6 % do total da RAL)                         </t>
    </r>
  </si>
  <si>
    <t>4. Aportes ao Fundo de Apoio</t>
  </si>
  <si>
    <t>5. Aportes ao CSC + Fundo de Reserva do CSC</t>
  </si>
  <si>
    <t>Orientação: Observar as metas constantes da programação aprovada.</t>
  </si>
  <si>
    <t xml:space="preserve">Programação Aprovada (R$) </t>
  </si>
  <si>
    <t xml:space="preserve"> Valor Executado (R$)</t>
  </si>
  <si>
    <t>3-INDICADORES INSTITUCIONAIS</t>
  </si>
  <si>
    <t>3.1- INDICADORES DE RESULTADO</t>
  </si>
  <si>
    <t>Orientação: Esta planilha não deve ser preenchida pois seu preenchimento é "automático", com as informações vindo da "planilha 3".</t>
  </si>
  <si>
    <t>Sociedade</t>
  </si>
  <si>
    <t>C. Receitas Correntes</t>
  </si>
  <si>
    <t>(%)</t>
  </si>
  <si>
    <t xml:space="preserve"> 5- Demonstrativo Consolidado das Aplicações por Projeto e Atividade (Quantidade e Valor) x Objetivos estratégicos </t>
  </si>
  <si>
    <t>6- LIMITES DE APLICAÇÃO DOS RECURSOS ESTRATÉGICOS:</t>
  </si>
  <si>
    <t>B. Valor total das rescisões contratuais, auxílio alimentação, auxílio transporte, plano de saúde e demais benefícios.</t>
  </si>
  <si>
    <t>A. Salários e Encargos (Valores totais)</t>
  </si>
  <si>
    <t xml:space="preserve">                                        (%)          (B/A)</t>
  </si>
  <si>
    <t>Programação Aprovada (R$)                                         (A)</t>
  </si>
  <si>
    <t xml:space="preserve"> As células em cinza estão vinculadas com fórmulas, não devem ser preenchidas.</t>
  </si>
  <si>
    <t>CONSIDERAÇÕES FINAIS SOBRE OS RESULTADOS DO 2º QUADRIMESTRE 2016:</t>
  </si>
  <si>
    <t>Período: jan/ago 2016</t>
  </si>
  <si>
    <t>Período: jan-ago/16</t>
  </si>
  <si>
    <t xml:space="preserve">        ativo circulante
     ____________________ 
       passivo circulante</t>
  </si>
  <si>
    <t>ORIENTAÇÕES: Informar as metas previstas/alcançadas relacionadas aos indicadores apresentados, por objetivo estratégico, no Plano de Ação 2016.</t>
  </si>
  <si>
    <t>1.1.3 Taxas e Multas</t>
  </si>
  <si>
    <t>Orientação:  As células em cinza estão vinculadas com fórmulas, não devem ser preenchidas. Os valores descritos nesta planilha, coluna "valor executado", devem estar de acordo com os valores "liquidados" detalhados no Siscont.Net.  Verificar os comentários colocando o cursor na célula correspondente, no cabeçalho.</t>
  </si>
  <si>
    <t>2. 3- JUSTIFICATIVAS E MEDIDAS DE GESTÃO IMPLEMENTADAS PARA CORREÇÃO DE RUMOS NO 2º QUADRIMESTRE DE 2016:</t>
  </si>
  <si>
    <t xml:space="preserve">ORIENTAÇÕES: FAZER COMENTÁRIOS SOBRE O ALCANCE DOS RESULTADOS POR OBJETIVO ESTRATÉGICO, CONSIDERANDO OS RESULTADOS ALCANÇADOS NOS PROJETOS E ATIVIDADES A ELES VINCULADOS. </t>
  </si>
  <si>
    <t>Perspectivas</t>
  </si>
  <si>
    <t>CAU/MS</t>
  </si>
  <si>
    <t>RESPONSÁVEL PELA ELABORAÇÃO: KEILA FERNANDES</t>
  </si>
  <si>
    <t>DATA DE ELABORAÇÃO: 12.09.2016</t>
  </si>
  <si>
    <t>PRESIDÊNCIA</t>
  </si>
  <si>
    <t>P</t>
  </si>
  <si>
    <t>A</t>
  </si>
  <si>
    <t>GERÊNCIA ADMINISTRATIVA E FINANCEIRA</t>
  </si>
  <si>
    <t>GERÊNCIA DE FISCALIZAÇÃO</t>
  </si>
  <si>
    <t>SECRETARIA GERAL</t>
  </si>
  <si>
    <t>COMISSÃO DE EXERCÍCIO PROFISSIONAL</t>
  </si>
  <si>
    <t>COMISSÃO DE FINANÇAS E ADMINISTRAÇÃO</t>
  </si>
  <si>
    <t>COMISSÃO DE ÉTICA E DISCIPLINA</t>
  </si>
  <si>
    <t>COMISSÃO DE ENSINO E FORMAÇÃO</t>
  </si>
  <si>
    <t>Comunicação Institucional</t>
  </si>
  <si>
    <t>Assessoria Especial Da Presidência Do Cau/MS</t>
  </si>
  <si>
    <t>Patrocínio</t>
  </si>
  <si>
    <t>Centro De Serviços Compartilhados</t>
  </si>
  <si>
    <t>Fundo De Apoio</t>
  </si>
  <si>
    <t>Reserva De Contingência</t>
  </si>
  <si>
    <t>Aquisições De Bens Móveis E Estruturação Das Subsedes Do Cau/MS</t>
  </si>
  <si>
    <t>Fiscalização Do Exercício Profissional Do Cau/MS</t>
  </si>
  <si>
    <t>Capacitação Do Quadro Efetivo</t>
  </si>
  <si>
    <t>Ações Da  Cep/MS</t>
  </si>
  <si>
    <t>Ética Profissional</t>
  </si>
  <si>
    <t>Desenvolvimento Do Ensino E Formação Dos Arq. E Urb. Em MS</t>
  </si>
  <si>
    <t>Reuniões junto a todos os Presidentes dos CAU/UF's para discutir e resolver assuntos de competência do Conselho; Estreitar ações em conjunto com os Municípios do Estado de MS e a sociedade; Participar nas discuções do Legislativo Municipal e Estadual nos assuntos pertinentes ao CAU/MS.</t>
  </si>
  <si>
    <t>Reuniões junto aos Arq. e Urb. do Estado de MS para discutir e resolver assuntos de competência da Arq. e Urb.; Estreitar ações em conjunto com os Municípios do Estado de MS e a sociedade.</t>
  </si>
  <si>
    <t>Promover a produção e a difusão do conhecimento, estimular o desenvolvimento e a consolidação do ensino e do exercício profissional bem como consolidar a imagem do CAU e o seu compromisso com o fortalecimento da Arq. e Urb.</t>
  </si>
  <si>
    <t>Atender os seguintes serviços compartilhados: I - Serviços Essenciais; II - Serviços Acessórios. Conforme Resolução nº 70, de 24 de janeiro de 2014; Incrementar a atividade “Desenvolvimento e
Manutenção das Atividades do Centro de
Serviços Compartilhados”, nas ações para desenvolvimento dos trabalhos iniciais para a efetiva implantação da Rede de Atendimento Integrado – RIA. Conforme 42ª reunião Plenária do CAU/BR, do dia 22 de maio/15.</t>
  </si>
  <si>
    <t>Equilibrar as receitas e as despesas dos CAU/UF's cuja arrecadação seja insuficiente para implementação de suas atividades operacionais e manutenção de suas estruturas administrativas</t>
  </si>
  <si>
    <t>Suportar eventuais ações de natureza estratégica e operacional não contempladas no Plano de Ação aprovado</t>
  </si>
  <si>
    <t>Agilizar e suprir todas as necessidades existentes do CAU/MS voltado para melhor atender os profissionais Arq. e Urb; Manter as atividades do Conselho durante o exercício de 2016; Auxiliar e orientar o CAU/MS, junto aos seus Conselheiros e Profissionais Arq. E Urbanistas quanto a legislação profissional; Realizar pagamentos de caráter obrigatório e emergenciais como tributações, serviços bancários e outros; Atender as necessidades do CAU/MS com materiais diversos; Serviços básicos para manter o funcionamento do CAU/MS.</t>
  </si>
  <si>
    <t>Adquirir novos materiais e/ou equipamentos para manter a estrutura do CAU/MS atualizada e  atender os novos funcionários concursados contratados; Adquirir novos materiais e/ou equipamentos para estruturar as novas subsedes, buscando levar o CAU/MS junto aos profissionais Arquitetos e Urbanistas em suas respectivas cidades, para maior comodidade.</t>
  </si>
  <si>
    <t>Suprir a necessidade com pessoal para o exercício da fiscalização; Treinar a equipe de fiscalização e utilizar a mesma em campo efetivo</t>
  </si>
  <si>
    <t>Buscar tornar o quadro efetivo do CAU/MS mais eficiente e eficaz</t>
  </si>
  <si>
    <t xml:space="preserve">Apresentar as normas da profissão junto aos profissionais Arquitetos e Urbanistas de MS, buscando a valorização profissional no Estado; Palestras na sede do CAU/MS e em suas respectivas subsedes, junto aos profissionais Arquitetos e Urbanistas de MS, visando o empreendedorismo; Realização de seminários entre os CAU/UF's e o CAU/BR, visando o entendimento dos procedimentos e exercícios profissionais dos Arquitetos e Urbanistas; </t>
  </si>
  <si>
    <t>Acompanhar e fiscalizar assuntos de caráter Financeiro e Administrativo do CAU/MS</t>
  </si>
  <si>
    <t>Promover e buscar atingir toda a classe profissional, levando a ética e a disciplina no dia a dia do Arquiteto e Urbanista de MS; Tornar a fiscalização mais presente, através de ações que apresentará as normas da profissão junto aos profissionais; Buscar a valorização dos profissionais em Arquitetura e Urbanismo.</t>
  </si>
  <si>
    <t>Influenciar as diretrizes do ensino de Arquitetura e Urbanismo e sua formação continuada; Estimular o conhecimento, o uso de processos criativos e a difusão das melhores práticas em Arquitetura e Urbanismo.</t>
  </si>
  <si>
    <t>Buscar consolidar a imagem do CAU e o seu compromisso com o fortalecimento da Arq. E Urb.</t>
  </si>
  <si>
    <t>Melhoria no atendimento ao profissional de Arquitetura e Urbanismo de Mato Grosso do Sul</t>
  </si>
  <si>
    <t>Manter o equilíbrio financeiro entre os CAU/UF's</t>
  </si>
  <si>
    <t>Suprir situações imprevistas do plano de ação.</t>
  </si>
  <si>
    <t>Atender todas as necessidades do CAU/MS de maneira eficiente e com agilidade.</t>
  </si>
  <si>
    <t>Tornar o CAU/MS um conselho mais moderno e informatizado</t>
  </si>
  <si>
    <t>Buscar acompanhar e fiscalizar os procedimentos financeiros e administrativos elaborados e desenvolvidos dentro do CAU/MS</t>
  </si>
  <si>
    <t>Promover a ética e a disciplina ente os profissionais de Arquitetura e Urbanismo de MS.</t>
  </si>
  <si>
    <t>Aprimorar e adequar o controle administrativo do campo do Ensino e Formação no âmbito do CAU/BR</t>
  </si>
  <si>
    <t>Edital publicado, porem não houve projetos aprovados neste 2º Quadrimestre de 2016.</t>
  </si>
  <si>
    <t>Comprimento da Resolução nº 42 do CAU/BR</t>
  </si>
  <si>
    <t>Não foi necessário a sua utilização</t>
  </si>
  <si>
    <t>Pagamentos efetuados relacionados a Aluguéis no 2º Quadrimestre de 2016 pagos conforme previsto; serviços bancários e outras despesas correntes do 2º Quadrimestre de 2016 efetuados no prazo conforme estipulado; Pagamento referente a folha de pagamento conforme legislação trabalhista; Materiais de Consumo o suficiente para suprir as necessidades do CAU/MS; Remuneração de Estagiários pagos conforme provisionado.</t>
  </si>
  <si>
    <t>Não houve necessidade de utilização deste centro de custo no 2º Quadrimestre de 2016.</t>
  </si>
  <si>
    <t>Resultados realizados conforme previsto neste 2º Quadrimestre de 2016.</t>
  </si>
  <si>
    <t>Até o final do 2º Quadrimestre de 2016 não houve necessidade de sua utilização.</t>
  </si>
  <si>
    <t>Manutenção E Aprimoramento Das Atividades do CAU/MS</t>
  </si>
  <si>
    <t>No 2º Quadrimestre de 2016 todas as obrigações relativas a folha de pagamento foram cumpridas como previsto; Remuneração de Funcionário efetuados conforme provisionado; Despesas com serviços de consultoria on-line (SERASA); I Seminário de Fiscalização da CEP CAU/BR, no período de 11.05 A 13.05.2016, realizado em Brasília/DF; Demandas de Fiscalização em Dourados/MS nos dias 21.06.2016 a 24.06.2016; Demandas de Fiscalização em Chapadão do Sul/MS nos dias 22.08.2016 a 25.08.2016;</t>
  </si>
  <si>
    <t>Seminário Técnico de Planejamento Orçamento e Finanças + GESPÚBLICA em São Paulo/SP nos dias 27.06.2016 a 29.06.2016; Seminário Técnico e Reunião dom Assessorias  Jurídicas da CED/BR realizado em Brasília/DF nos dias 19.07.2016 a 20.07.2016; Apresentação da tabela de Honorários - 9ª Jornada Acadêmica Curso de Arquitetura e Urbanismo, UNIGRAN em Dourados/MS nos dias 16.08.2016 a 17.08.2016; Ministração de Curso de pregoeiro para os colaboradores do CAU/MS;</t>
  </si>
  <si>
    <t>Houve a publicação do Edital de Patrocínio em 2016, porém, neste 2º Quadrimestre de 2016 não teve projetos aprovados.</t>
  </si>
  <si>
    <t>O CAU.MS está tendo quantidade de acessos satisfatórios e alcançaremos a meta prevista com a implantação do portal da transparência até o final de junho.</t>
  </si>
  <si>
    <t>Estou sem Analista de Comunicação para conseguir as informações..</t>
  </si>
  <si>
    <t>Os valores relacionados a este indicador está sendo executado dentro do que foi esperado.</t>
  </si>
  <si>
    <t>Ainda há a necessidade de uma ferramenta de mapeamento desses processos. O utilizado pelo Gespublica precisa ser analisado e implantado de forma sistematizada em todos os setores.</t>
  </si>
  <si>
    <t>Filtro retirado do SICAU - Administrativos - Relatórios Gerenciais</t>
  </si>
  <si>
    <t>Foi realizado a contratação de um novo funcionário para fazer o levantamento e a cobrança dos inadimplentes. Ainda não se tem o retorno positivo dessa contratação, pois, o colaborador iniciou no dia 01.08.2016</t>
  </si>
  <si>
    <t>31.08.2016</t>
  </si>
  <si>
    <t>Não houve medição no  2º Quadrimestre de 2016.</t>
  </si>
  <si>
    <t>Não houve medição no 2º Quadrimestre de 2016.</t>
  </si>
  <si>
    <t>Houve uma leve recuperação em comparação ao 1º Quadrimestre. Estamos com a arrecadação em baixa, reuniões estão sendo efetuadas para discussão e correções de rumos para que possamos alcançar a meta prevista.</t>
  </si>
  <si>
    <t>Estamos com a arrecadação em baixa, reuniões estão sendo efetuadas para discussão e correções de rumos para que possamos alcançar a meta prevista.</t>
  </si>
  <si>
    <t>Neste 2º Quadrimestre de 2016 ainda não houve recuperação, reflexo do cenário socioeconômico que vivemos atualmente, reuniões estão sendo efetuadas para discussão e correções de rumos para que possamos alcançar a meta prevista.</t>
  </si>
  <si>
    <t>Todos os colaboradores que participaram de treinamentos aplicam os conhecimento adquirido de forma satisfatória.</t>
  </si>
  <si>
    <t>Não foi mensurado neste 2º Quadrimestre de 2016.</t>
  </si>
  <si>
    <t xml:space="preserve">Neste 2º Quadrimestre de 2016 tiveram cursos de capacitação em Seminário Técnico de Planejamento Orçamento e Finanças + GESPÚBLICA em São Paulo/SP; Seminário Técnico e Reunião dom Assessorias  Jurídicas da CED/BR realizado em Brasília/DF; Apresentação da tabela de Honorários - 9ª Jornada Acadêmica Curso de Arquitetura e Urbanismo, UNIGRAN em Dourados/MS; Ministração de Curso de pregoeiro para os colaboradores do CAU/MS; </t>
  </si>
  <si>
    <t>O CAU/MS conta com sistema e infraestrutura de qualidade, porém, alguns relatórios gerenciais presentam algumas falhas. Com isso algumas
demandas forma realizadas de forma manual onde acaba demandando tempo e fica moroso.</t>
  </si>
  <si>
    <t>O 2º Quadrimestre encontram-se em valores inferiores a meta prevista, reuniões estão sendo realizadas em conjunto com a Gerência Administrativa, Fiscalização e Comissões para que possamos desenvolver ações para melhorar nossa arrecadação.</t>
  </si>
  <si>
    <t>O CAU/MS conta com sistema e infraestrutura de qualidade, porém, alguns relatórios gerenciais apresentam algumas falhas. Com isso algumas
demandas forma realizadas de forma manual onde acaba demandando tempo e fica moroso.</t>
  </si>
  <si>
    <t>No 2º quadrimestre de 2016 foi mantido os Projetos e Atividades previstos no Plano de Ação 2016. Com a Reprogramação do Plano de Ação 2016 devido a queda na arrecadação do Conselho de Arquitetura e Urbanismo de Mato Grosso do Sul, se fez necessário cortes nos valores orçados para Receitas e Despesas representando um valor de R$ 458.911,00 equivalente a 13,5%.</t>
  </si>
  <si>
    <r>
      <t>O Conselho de Arquitetura e Urbanismo de Mato Grosso do Sul tem como missão promover a arquitetura e urbanismo para todos, no ano de 2016 foram realizadas 15 iniciativas estratégicas para atingir os objetivos principais, sendo 9 projetos e 6 atividades. 
O projeto Comunicação Institucional tem como objetivo principal</t>
    </r>
    <r>
      <rPr>
        <b/>
        <sz val="16"/>
        <rFont val="Calibri"/>
        <family val="2"/>
        <scheme val="minor"/>
      </rPr>
      <t xml:space="preserve"> assegurar a eficácia no relacionamento e comunicação com a sociedade</t>
    </r>
    <r>
      <rPr>
        <sz val="16"/>
        <rFont val="Calibri"/>
        <family val="2"/>
        <scheme val="minor"/>
      </rPr>
      <t xml:space="preserve">, as metas aprovadas em 2016 relacionadas a esse projeto estão sendo executada, porém, houve um corte de 2,1% nos valores orçados para esse objetivo.
Os projetos e atividades Fiscalização do exercício profissional do Conselho de Arquitetura e Urbanismo de Mato Grosso do Sul (CAU/MS), Ações da Comissão do Exercício Profissional (CEP/MS), Ética Profissional, Reuniões Financeiras e Administrativas, Desenvolvimento do Ensino e Formação dos Arquitetos e Urbanistas em MS, estão relacionadas com o objetivo principal </t>
    </r>
    <r>
      <rPr>
        <b/>
        <sz val="16"/>
        <rFont val="Calibri"/>
        <family val="2"/>
        <scheme val="minor"/>
      </rPr>
      <t>tornar a fiscalização um vetor de melhoria do exercício da Arquitetura e Urbanismo</t>
    </r>
    <r>
      <rPr>
        <sz val="16"/>
        <rFont val="Calibri"/>
        <family val="2"/>
        <scheme val="minor"/>
      </rPr>
      <t xml:space="preserve">, onde este objetivo concentra 22,8% da arrecadação liquida deste conselho.
 O projeto Estruturar, equipar, treinar e aperfeiçoar as comissões e seus respectivos conselheiros, objetivando </t>
    </r>
    <r>
      <rPr>
        <b/>
        <sz val="16"/>
        <rFont val="Calibri"/>
        <family val="2"/>
        <scheme val="minor"/>
      </rPr>
      <t>assegurar a eficiência no atendimento e no relacionamento com os  Arquitetos e Urbanistas,</t>
    </r>
    <r>
      <rPr>
        <sz val="16"/>
        <rFont val="Calibri"/>
        <family val="2"/>
        <scheme val="minor"/>
      </rPr>
      <t xml:space="preserve"> com a Reprogramação do Plano de Ação 2016 este objetivo passou a ser contemplado em valores orçados de 12,2% sobre a arrecadação liquida.
O CAU/MS busca aperfeiçoar seu quadro efetivo para que possamos atender os profissionais e a sociedade em geral de maneira adequada, para que isso ocorra o plano de ação 2016 inseriu em seu orçamento o projeto denominado capacitação do quadro efetivo com valores que contempla 2%  do valor total da respectiva folha de pagamento, tendo como objetivo principal é </t>
    </r>
    <r>
      <rPr>
        <b/>
        <sz val="16"/>
        <rFont val="Calibri"/>
        <family val="2"/>
        <scheme val="minor"/>
      </rPr>
      <t xml:space="preserve">desenvolver competências de dirigentes e colaboradores.
</t>
    </r>
  </si>
  <si>
    <r>
      <t xml:space="preserve">O projeto denominado patrocínio  tem como objetivo principal </t>
    </r>
    <r>
      <rPr>
        <b/>
        <sz val="16"/>
        <rFont val="Calibri"/>
        <family val="2"/>
        <scheme val="minor"/>
      </rPr>
      <t>estimular o conhecimento, o uso de processos criativos e a difusão das melhores práticas em Arquitetura e Urbanismo</t>
    </r>
    <r>
      <rPr>
        <sz val="16"/>
        <rFont val="Calibri"/>
        <family val="2"/>
        <scheme val="minor"/>
      </rPr>
      <t xml:space="preserve"> e com a Reprogramação do Plano de Ação 2016 destinou  1,7% da Receita da Arrecadação Líquida. Essa iniciativa fica vinculada ao edital para concessão de patrocínio onde traz as diretrizes e requisitos para que o projeto seja contemplado. 
Outro projeto que possui o mesmo objetivo é o de assessoramento especial da presidência, onde busca a ampliação da imagem do CAU/MS perante a sociedade de Mato Grosso do Sul.
A atividade centro de serviços compartilhados (CSC), vem para atender o cumprimento a Resolução nº 71, de 2ª de janeiro de 2014, tendo como o objetivo principal aprimorar e inovar os processos e ações do CAU’s.
As atividades fundo de apoio e reserva de contingência tem como objetivo assegurar a sustentabilidade financeira. O fundo de apoio veio para atender ao cumprimento a Resolução nº 72, de 24 de janeiro de 2014 onde este CAU contribuirá para os CAU/UF’s no montante de R$ 91.698,00.
A reserva de contingência tem como finalidade suportar eventuais ações não contempladas na Reprogramação do Plano de Ação aprovado em 2016, possui valor orçado de R$ 5.000,00 e que até o final do 2º Quadrimestre de 2016 não foi utilizado.
O projeto aquisição de bens móveis e estruturação das subsedes do Conselho de Arquitetura e Urbanismo de Mato Grosso do Sul (CAU/MS) e atividade manutenção e aprimoramento das atividades do CAU/MS tem como objetivo principal ter sistema de informação e infraestrutura que viabilizam a gestão e o atendimento dos Arquitetos e Urbanistas e a sociedade. Esta atividade  é a responsável por o funcionamento e andamento da sede e subsedes.
</t>
    </r>
  </si>
  <si>
    <t>-</t>
  </si>
  <si>
    <t>Edital publicado, porém não houve projetos aprovados neste 2º Quadrimestre de 2016.</t>
  </si>
  <si>
    <t xml:space="preserve">Tornar o quadro efetivo  do CAU/MS mais eficiência e eficaz </t>
  </si>
  <si>
    <t>valor retirado do relatório de arrecadação até ago/2016</t>
  </si>
  <si>
    <t>valor retirado do relatório de arrecadação até ago/2017</t>
  </si>
  <si>
    <r>
      <t xml:space="preserve">Estruturar, Equipar, Treinar E </t>
    </r>
    <r>
      <rPr>
        <sz val="22"/>
        <rFont val="Calibri"/>
        <family val="2"/>
        <scheme val="minor"/>
      </rPr>
      <t>Aperfeiçoar As Comissões E Seus Respectivos Conselheiros</t>
    </r>
  </si>
  <si>
    <t>Até a finalização do 2º Quadrimestre não foi utilizado a reserva de contigência.</t>
  </si>
  <si>
    <r>
      <t xml:space="preserve">Qual a base da quantidade de AU ativos no estado foi utilizada? </t>
    </r>
    <r>
      <rPr>
        <sz val="14"/>
        <rFont val="Calibri"/>
        <family val="2"/>
        <scheme val="minor"/>
      </rPr>
      <t>Filtro retirado do SICAU - Administrativos - Relatórios Gerenciais</t>
    </r>
  </si>
  <si>
    <t>Meta está sendo alcançada conforme o previsto, os profissionais que buscam auxilio no CAU/MS tanto pelo telefone quanto pessoamente, tem suas demandas e duvidas atendidas</t>
  </si>
  <si>
    <t>Atendemos os  serviços essenciais como esperado, bem como suas atividades de manutenção e desenvolvimento</t>
  </si>
  <si>
    <t>Compra de materiais de marcenaria para o confecção de uma Estação de Trabalho para 4 FUNCIONÁRIOS E/OU COLABORADORES; Aquisição de Móveis e Utensílios para a sala da Assessoria Jurídica e sala de Reuniões das comissões permanentes da a sede do CAU/MS;</t>
  </si>
  <si>
    <r>
      <t xml:space="preserve">Palestra "Me Fomei e Agora" em Dourados/MS nos dias 24.06.2016 a 25.06.2016;                                                                                                                                                                                                                                                                                                        </t>
    </r>
    <r>
      <rPr>
        <sz val="12"/>
        <rFont val="Calibri"/>
        <family val="2"/>
        <scheme val="minor"/>
      </rPr>
      <t xml:space="preserve">                                                                       Apresentação de Tabela de Honorários-9º Jornada Acadêmica Curso de Arq. E Urb. UNIGRAN em Dourados/MS nos dias 16.08.2016 a 17.08.2016;                                                                                                                                                                                                               Seminário Público na Câmara Mun. De Dourados, implantação no Programa Cidade Sustentáveis da ONU em Dourados/MS nos dias 05.08.2016 a 06.08.2016;                                                                                                                                                      </t>
    </r>
  </si>
  <si>
    <t xml:space="preserve">No 2º Quadrimestre de 2016 houve o desligamento de 2 funcionários deste conselho totalizando o valor de R$ 7.209,26 e Vale transporte no valor de R$ 570,37. Até  o momento não foi finalizado a contratação da empresa que forncerá o Vale Alimentação, com isso o valor ainda não começou a ser utilizado. </t>
  </si>
  <si>
    <t>I Seminário de Fiscalização da CEP CAU/BR, no período de 11.05 A 13.05.2016, realizado em Brasília/DF; Fórum de Presidentes e Plenária ampliada do CAU/BR no período de 18.05.2016 a 20.05.2016 em Brasília/DF; 21ª Reunião de Fórum de Presidentes do CAU e Participação na Plenária Ampliada do CAU/BR nos dias 17.08.2016 a 19.08.2016 em Brasília/DF; Participação no Seminário de Direitos Autorais na Arquitetura e Urbanismo sob a Ótica do Exercício Profissional CEP e CED CAU/BR em Curitiba/PR nos dias 10.08.2016 a 13.08.2016.</t>
  </si>
  <si>
    <t>Tornar eficaz a participação dos Arq. e Urb. e a Sociedade de MS junto ao CAU/MS.</t>
  </si>
  <si>
    <t xml:space="preserve"> I Seminário de Fiscalização da CEP CAU/BR, no período de 11.05 A 13.05.2016, realizado em Brasília/DF;</t>
  </si>
  <si>
    <t>Ampliação da imagem do CAU/MS perante a sociedade do MS.</t>
  </si>
  <si>
    <t>Valorização dos profissionais de Arquitetura e Urbanismo de Mato Grosso do Sul perante a sociedade.</t>
  </si>
  <si>
    <t>Suprir a necessidade com pessoal para o exercício da fiscalização; Buscar agilizar e equipar toda a Secretaria em vista da melhoria no atendimento; Reuniões Plenárias Ordinárias e Extraordinárias junto as Comissões do CAU/MS. (Sugerimos, na programação 2017, uma melhor adequação da meta prevista frente o projeto sugerido)</t>
  </si>
  <si>
    <t>No 2º Quadrimestre de 2016 todas as obrigações relativas a folha de pagamento foram cumpridas como previsto; Reuniões das comissões e Plenária ordinária conforme previsto no 2º Quadrimestre de 2016; Assinatura de Jornais de grande circulação do estado; serviço de alimentação e buffet para eventos e plenárias ordinárias e comissões; Palestra "ME FORMEI E AGORA" NOS DIAS 24.06.2016 A 25.06.2016 realizada em Dourados/MS;</t>
  </si>
  <si>
    <t xml:space="preserve">Buscar treinar e aperfeiçoar as Comissões com seus respectivos Conselheiros e Suplentes para o exercício de suas ações junto ao CAU/MS e a sociedade no exercício de 2016. </t>
  </si>
  <si>
    <t xml:space="preserve">19ª Reunião Extraordinária da CEP/MS em 04.05.2016 na sede do CAU/MS; I Seminário de Fiscalização da CEP CAU/BR, no período de 11.05 A 13.05.2016, realizado em Brasília/DF; 20ª Reunião Extraordinária da CEP/MS no dia 16.06.2016 a ser realizada na sede do CAU/MS; </t>
  </si>
  <si>
    <t>Dotar o Profissional Arquiteto e Urbanista de MS como padrão em nível de excelência  e exemplo nacional.</t>
  </si>
  <si>
    <r>
      <t>Reuniões Financeiras E Administrativas</t>
    </r>
    <r>
      <rPr>
        <sz val="22"/>
        <color rgb="FFFF0000"/>
        <rFont val="Calibri"/>
        <family val="2"/>
        <scheme val="minor"/>
      </rPr>
      <t xml:space="preserve"> </t>
    </r>
  </si>
  <si>
    <r>
      <t xml:space="preserve">5ª Reunião Extraordinária da CFA/MS no dia 18.05.2016 ba sede do CAU/MS </t>
    </r>
    <r>
      <rPr>
        <sz val="18"/>
        <color rgb="FFFF0000"/>
        <rFont val="Arial"/>
        <family val="2"/>
      </rPr>
      <t xml:space="preserve"> </t>
    </r>
  </si>
  <si>
    <r>
      <t>Participação no Evento Nacional da CED - CAU/BR a ser realizado na sede do CAU/MS nos dias 09.06.2016 a 11.06.2016; Treinamento Técnico e reunião Jurídica da CED/BR realizado em Brasília/DF nos dias 18.07.2016 a 21.07.2016;</t>
    </r>
    <r>
      <rPr>
        <sz val="18"/>
        <color rgb="FFFF0000"/>
        <rFont val="Arial"/>
        <family val="2"/>
      </rPr>
      <t xml:space="preserve"> </t>
    </r>
  </si>
  <si>
    <t>Esta comissão mao conseguiu desenvolver suas metas como previsto, na reprogramação cortes já forma realizados, tanto nas ações quanto em valores orçamentários. Para o Plano de Ação 2017 haverá uma melhoria na qualidade das informações prestas.</t>
  </si>
  <si>
    <t>Os resultados foram realzados parcialmente neste 2º Quadrimestre</t>
  </si>
  <si>
    <t xml:space="preserve">O CAU/MS  está realizando reuniões em conjunto com a Gerência Administrativa, Fiscalização e Comissões para que possamos desenvolver ações para melhorar nossa arrecadação. Foi realizado a contratação de um novo funcionário para fazer o levantamento e a cobrança dos inadimplentes, mas ainda não se tem o retorno positivo dessa contratação, pois, o colaborador iniciou no dia 01.08.2016.                                                                                                                                                                                                                                                                                                       Muitos questionamentos foram levantados em relação aos Resultados e Desempenho Operacional apresentados nesse 2º Quadrimestre, metas e resultados esperados. O que se fez durante o ano de 2016 não está considerando como sendo meta realizada, infelizmente para o ano de 2016 não há o que fazer. Os questionamentos servirão como base para o Planejamento Estratégico de 2017, estou buscando a colaboração de todos os envolvidos e assim fazer um relatório fidedigno com ações e metas detalhadas e de fácil acompanhamento da execução.                                                                                                                                                                                   Em relação aos indicadores estamos na medida do possivel fazendo o seu acompanhamento e mensuração, mas como já havia mensionado no 1º quadrimestre, as informações extraidas do SICCAU são divergentes e não nos dão 100% de clareza e exatidão. No último encontro dos CAU/UF's foi citado que muitos tem dificuldades no acompanhamento e elaboração das informações solitados nos indicadores, foi proposto uma revisão dos indicadores, a construção de novos ou até mesmo uma adequação, que seria realizada pelo CAU/BR em parceria com os CAU/UF's. Os indicadores utilizados pelo CAU/MS, estão sendo acompanhados, porém há muitas dificuldades na busca pelas informações e acredito que com a revisão destes indicadores poderemos acompanhar mehor a execução do Plano de Ação Orçamentário.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</si>
</sst>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0_-;\-* #,##0_-;_-* &quot;-&quot;_-;_-@_-"/>
    <numFmt numFmtId="43" formatCode="_-* #,##0.00_-;\-* #,##0.00_-;_-* &quot;-&quot;??_-;_-@_-"/>
    <numFmt numFmtId="164" formatCode="_(* #,##0.00_);_(* \(#,##0.00\);_(* &quot;-&quot;??_);_(@_)"/>
    <numFmt numFmtId="165" formatCode="_-* #,##0.0_-;\-* #,##0.0_-;_-* &quot;-&quot;?_-;_-@_-"/>
    <numFmt numFmtId="166" formatCode="_-* #,##0.0_-;\-* #,##0.0_-;_-* &quot;-&quot;_-;_-@_-"/>
    <numFmt numFmtId="167" formatCode="_-* #,##0_-;\-* #,##0_-;_-* &quot;-&quot;??_-;_-@_-"/>
    <numFmt numFmtId="168" formatCode="0.0%"/>
    <numFmt numFmtId="169" formatCode="0.0"/>
    <numFmt numFmtId="170" formatCode="#,##0.0_ ;\-#,##0.0\ "/>
    <numFmt numFmtId="171" formatCode="_(* #,##0.0_);_(* \(#,##0.0\);_(* &quot;-&quot;??_);_(@_)"/>
    <numFmt numFmtId="172" formatCode="_(* #,##0_);_(* \(#,##0\);_(* &quot;-&quot;??_);_(@_)"/>
    <numFmt numFmtId="173" formatCode="_-* #,##0.0_-;\-* #,##0.0_-;_-* &quot;-&quot;??_-;_-@_-"/>
  </numFmts>
  <fonts count="76" x14ac:knownFonts="1">
    <font>
      <sz val="11"/>
      <color theme="1"/>
      <name val="Calibri"/>
      <family val="2"/>
      <scheme val="minor"/>
    </font>
    <font>
      <b/>
      <sz val="12"/>
      <color indexed="8"/>
      <name val="Calibri"/>
      <family val="2"/>
    </font>
    <font>
      <b/>
      <sz val="12"/>
      <color indexed="57"/>
      <name val="Calibri"/>
      <family val="2"/>
    </font>
    <font>
      <b/>
      <sz val="12"/>
      <color indexed="10"/>
      <name val="Calibri"/>
      <family val="2"/>
    </font>
    <font>
      <b/>
      <sz val="14"/>
      <color indexed="81"/>
      <name val="Tahoma"/>
      <family val="2"/>
    </font>
    <font>
      <sz val="9"/>
      <color indexed="81"/>
      <name val="Tahoma"/>
      <family val="2"/>
    </font>
    <font>
      <sz val="12"/>
      <color indexed="81"/>
      <name val="Tahoma"/>
      <family val="2"/>
    </font>
    <font>
      <b/>
      <sz val="10"/>
      <color indexed="81"/>
      <name val="Segoe UI"/>
      <family val="2"/>
    </font>
    <font>
      <sz val="10"/>
      <color indexed="81"/>
      <name val="Segoe UI"/>
      <family val="2"/>
    </font>
    <font>
      <b/>
      <sz val="16"/>
      <color indexed="81"/>
      <name val="Segoe UI"/>
      <family val="2"/>
    </font>
    <font>
      <sz val="9"/>
      <color indexed="81"/>
      <name val="Segoe UI"/>
      <family val="2"/>
    </font>
    <font>
      <b/>
      <sz val="20"/>
      <color indexed="81"/>
      <name val="Segoe UI"/>
      <family val="2"/>
    </font>
    <font>
      <b/>
      <sz val="12"/>
      <color indexed="21"/>
      <name val="Calibri"/>
      <family val="2"/>
    </font>
    <font>
      <b/>
      <sz val="9"/>
      <color indexed="81"/>
      <name val="Segoe UI"/>
      <family val="2"/>
    </font>
    <font>
      <sz val="14"/>
      <name val="Arial"/>
      <family val="2"/>
    </font>
    <font>
      <b/>
      <sz val="14"/>
      <name val="Calibri"/>
      <family val="2"/>
    </font>
    <font>
      <b/>
      <sz val="18"/>
      <name val="Calibri"/>
      <family val="2"/>
    </font>
    <font>
      <b/>
      <sz val="12"/>
      <color indexed="81"/>
      <name val="Tahoma"/>
      <family val="2"/>
    </font>
    <font>
      <b/>
      <sz val="11"/>
      <color indexed="81"/>
      <name val="Segoe UI"/>
      <family val="2"/>
    </font>
    <font>
      <b/>
      <sz val="26"/>
      <color indexed="81"/>
      <name val="Segoe UI"/>
      <family val="2"/>
    </font>
    <font>
      <b/>
      <sz val="18"/>
      <color indexed="81"/>
      <name val="Segoe UI"/>
      <family val="2"/>
    </font>
    <font>
      <sz val="11"/>
      <color theme="1"/>
      <name val="Calibri"/>
      <family val="2"/>
      <scheme val="minor"/>
    </font>
    <font>
      <sz val="11"/>
      <color theme="0"/>
      <name val="Calibri"/>
      <family val="2"/>
      <scheme val="minor"/>
    </font>
    <font>
      <b/>
      <sz val="11"/>
      <color theme="1"/>
      <name val="Calibri"/>
      <family val="2"/>
      <scheme val="minor"/>
    </font>
    <font>
      <sz val="12"/>
      <color theme="1"/>
      <name val="Calibri"/>
      <family val="2"/>
      <scheme val="minor"/>
    </font>
    <font>
      <b/>
      <sz val="11"/>
      <color rgb="FF000000"/>
      <name val="Calibri"/>
      <family val="2"/>
      <scheme val="minor"/>
    </font>
    <font>
      <sz val="14"/>
      <color theme="1"/>
      <name val="Calibri"/>
      <family val="2"/>
      <scheme val="minor"/>
    </font>
    <font>
      <b/>
      <sz val="14"/>
      <color theme="1"/>
      <name val="Calibri"/>
      <family val="2"/>
      <scheme val="minor"/>
    </font>
    <font>
      <sz val="21"/>
      <color theme="1"/>
      <name val="Calibri"/>
      <family val="2"/>
      <scheme val="minor"/>
    </font>
    <font>
      <b/>
      <sz val="12"/>
      <color theme="1"/>
      <name val="Calibri"/>
      <family val="2"/>
      <scheme val="minor"/>
    </font>
    <font>
      <sz val="12"/>
      <color rgb="FF000000"/>
      <name val="Calibri"/>
      <family val="2"/>
    </font>
    <font>
      <b/>
      <sz val="20"/>
      <color theme="1"/>
      <name val="Calibri"/>
      <family val="2"/>
      <scheme val="minor"/>
    </font>
    <font>
      <sz val="20"/>
      <color theme="1"/>
      <name val="Calibri"/>
      <family val="2"/>
      <scheme val="minor"/>
    </font>
    <font>
      <sz val="18"/>
      <color theme="1"/>
      <name val="Calibri"/>
      <family val="2"/>
      <scheme val="minor"/>
    </font>
    <font>
      <b/>
      <sz val="12"/>
      <color theme="0"/>
      <name val="Calibri"/>
      <family val="2"/>
      <scheme val="minor"/>
    </font>
    <font>
      <b/>
      <sz val="12"/>
      <color rgb="FFC6DCCA"/>
      <name val="Calibri"/>
      <family val="2"/>
      <scheme val="minor"/>
    </font>
    <font>
      <sz val="16"/>
      <color rgb="FFFF0000"/>
      <name val="Calibri"/>
      <family val="2"/>
      <scheme val="minor"/>
    </font>
    <font>
      <b/>
      <sz val="14"/>
      <color theme="0" tint="-4.9989318521683403E-2"/>
      <name val="Calibri"/>
      <family val="2"/>
      <scheme val="minor"/>
    </font>
    <font>
      <b/>
      <sz val="20"/>
      <color theme="0" tint="-4.9989318521683403E-2"/>
      <name val="Calibri"/>
      <family val="2"/>
      <scheme val="minor"/>
    </font>
    <font>
      <sz val="10"/>
      <color theme="1"/>
      <name val="Calibri"/>
      <family val="2"/>
      <scheme val="minor"/>
    </font>
    <font>
      <sz val="22"/>
      <color theme="1"/>
      <name val="Calibri"/>
      <family val="2"/>
      <scheme val="minor"/>
    </font>
    <font>
      <sz val="11"/>
      <color rgb="FF000000"/>
      <name val="Calibri"/>
      <family val="2"/>
      <scheme val="minor"/>
    </font>
    <font>
      <b/>
      <sz val="11"/>
      <color rgb="FFFF0000"/>
      <name val="Calibri"/>
      <family val="2"/>
      <scheme val="minor"/>
    </font>
    <font>
      <b/>
      <sz val="20"/>
      <name val="Calibri"/>
      <family val="2"/>
      <scheme val="minor"/>
    </font>
    <font>
      <b/>
      <sz val="20"/>
      <color theme="0"/>
      <name val="Calibri"/>
      <family val="2"/>
      <scheme val="minor"/>
    </font>
    <font>
      <sz val="20"/>
      <color theme="0"/>
      <name val="Calibri"/>
      <family val="2"/>
      <scheme val="minor"/>
    </font>
    <font>
      <b/>
      <sz val="14"/>
      <color theme="0"/>
      <name val="Calibri"/>
      <family val="2"/>
    </font>
    <font>
      <b/>
      <sz val="14"/>
      <color theme="0"/>
      <name val="Calibri"/>
      <family val="2"/>
      <scheme val="minor"/>
    </font>
    <font>
      <b/>
      <sz val="14"/>
      <name val="Calibri"/>
      <family val="2"/>
      <scheme val="minor"/>
    </font>
    <font>
      <sz val="14"/>
      <color rgb="FF000000"/>
      <name val="Calibri"/>
      <family val="2"/>
    </font>
    <font>
      <b/>
      <sz val="14"/>
      <color rgb="FF000000"/>
      <name val="Calibri"/>
      <family val="2"/>
    </font>
    <font>
      <sz val="14"/>
      <color theme="0" tint="-4.9989318521683403E-2"/>
      <name val="Calibri"/>
      <family val="2"/>
      <scheme val="minor"/>
    </font>
    <font>
      <b/>
      <sz val="12"/>
      <color rgb="FF000000"/>
      <name val="Calibri"/>
      <family val="2"/>
      <scheme val="minor"/>
    </font>
    <font>
      <sz val="12"/>
      <color rgb="FF000000"/>
      <name val="Calibri"/>
      <family val="2"/>
      <scheme val="minor"/>
    </font>
    <font>
      <b/>
      <sz val="18"/>
      <color theme="0"/>
      <name val="Calibri"/>
      <family val="2"/>
      <scheme val="minor"/>
    </font>
    <font>
      <b/>
      <sz val="22"/>
      <color theme="1"/>
      <name val="Calibri"/>
      <family val="2"/>
      <scheme val="minor"/>
    </font>
    <font>
      <b/>
      <sz val="14"/>
      <color theme="0"/>
      <name val="Arial"/>
      <family val="2"/>
    </font>
    <font>
      <sz val="14"/>
      <color theme="0"/>
      <name val="Calibri"/>
      <family val="2"/>
    </font>
    <font>
      <sz val="18"/>
      <name val="Arial"/>
      <family val="2"/>
    </font>
    <font>
      <sz val="22"/>
      <name val="Calibri"/>
      <family val="2"/>
      <scheme val="minor"/>
    </font>
    <font>
      <sz val="18"/>
      <color theme="1"/>
      <name val="Arial"/>
      <family val="2"/>
    </font>
    <font>
      <sz val="16"/>
      <name val="Calibri"/>
      <family val="2"/>
      <scheme val="minor"/>
    </font>
    <font>
      <sz val="18"/>
      <name val="Calibri"/>
      <family val="2"/>
      <scheme val="minor"/>
    </font>
    <font>
      <sz val="12"/>
      <name val="Calibri"/>
      <family val="2"/>
      <scheme val="minor"/>
    </font>
    <font>
      <sz val="14"/>
      <color rgb="FFFF0000"/>
      <name val="Calibri"/>
      <family val="2"/>
      <scheme val="minor"/>
    </font>
    <font>
      <sz val="10"/>
      <color rgb="FFFF0000"/>
      <name val="Calibri"/>
      <family val="2"/>
      <scheme val="minor"/>
    </font>
    <font>
      <sz val="16"/>
      <name val="Arial"/>
      <family val="2"/>
    </font>
    <font>
      <sz val="11"/>
      <name val="Calibri"/>
      <family val="2"/>
      <scheme val="minor"/>
    </font>
    <font>
      <sz val="18"/>
      <color rgb="FFFF0000"/>
      <name val="Arial"/>
      <family val="2"/>
    </font>
    <font>
      <b/>
      <sz val="16"/>
      <name val="Calibri"/>
      <family val="2"/>
      <scheme val="minor"/>
    </font>
    <font>
      <b/>
      <sz val="14"/>
      <color rgb="FFFF0000"/>
      <name val="Calibri"/>
      <family val="2"/>
      <scheme val="minor"/>
    </font>
    <font>
      <sz val="22"/>
      <color rgb="FFFF0000"/>
      <name val="Calibri"/>
      <family val="2"/>
      <scheme val="minor"/>
    </font>
    <font>
      <b/>
      <sz val="11"/>
      <name val="Calibri"/>
      <family val="2"/>
      <scheme val="minor"/>
    </font>
    <font>
      <sz val="14"/>
      <name val="Calibri"/>
      <family val="2"/>
      <scheme val="minor"/>
    </font>
    <font>
      <sz val="26"/>
      <name val="Calibri"/>
      <family val="2"/>
      <scheme val="minor"/>
    </font>
    <font>
      <b/>
      <sz val="12"/>
      <name val="Calibri"/>
      <family val="2"/>
      <scheme val="minor"/>
    </font>
  </fonts>
  <fills count="24">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D9D9D9"/>
        <bgColor indexed="64"/>
      </patternFill>
    </fill>
    <fill>
      <patternFill patternType="solid">
        <fgColor rgb="FF008080"/>
        <bgColor indexed="64"/>
      </patternFill>
    </fill>
    <fill>
      <patternFill patternType="solid">
        <fgColor rgb="FFBDD1C5"/>
        <bgColor indexed="64"/>
      </patternFill>
    </fill>
    <fill>
      <patternFill patternType="lightGray">
        <bgColor rgb="FF009999"/>
      </patternFill>
    </fill>
    <fill>
      <patternFill patternType="solid">
        <fgColor theme="0" tint="-4.9989318521683403E-2"/>
        <bgColor indexed="64"/>
      </patternFill>
    </fill>
    <fill>
      <patternFill patternType="gray125">
        <bgColor theme="3" tint="0.79998168889431442"/>
      </patternFill>
    </fill>
    <fill>
      <patternFill patternType="solid">
        <fgColor theme="0"/>
        <bgColor rgb="FF000000"/>
      </patternFill>
    </fill>
    <fill>
      <patternFill patternType="solid">
        <fgColor theme="7" tint="0.79998168889431442"/>
        <bgColor indexed="64"/>
      </patternFill>
    </fill>
    <fill>
      <patternFill patternType="solid">
        <fgColor theme="0" tint="-0.34998626667073579"/>
        <bgColor indexed="64"/>
      </patternFill>
    </fill>
    <fill>
      <patternFill patternType="solid">
        <fgColor rgb="FF009999"/>
        <bgColor rgb="FF000000"/>
      </patternFill>
    </fill>
    <fill>
      <patternFill patternType="solid">
        <fgColor theme="0" tint="-0.14999847407452621"/>
        <bgColor rgb="FF000000"/>
      </patternFill>
    </fill>
    <fill>
      <patternFill patternType="solid">
        <fgColor rgb="FF009999"/>
        <bgColor indexed="64"/>
      </patternFill>
    </fill>
    <fill>
      <patternFill patternType="solid">
        <fgColor theme="4" tint="0.79998168889431442"/>
        <bgColor rgb="FF000000"/>
      </patternFill>
    </fill>
    <fill>
      <patternFill patternType="solid">
        <fgColor rgb="FF94BAC3"/>
        <bgColor rgb="FF000000"/>
      </patternFill>
    </fill>
    <fill>
      <patternFill patternType="solid">
        <fgColor rgb="FF528693"/>
        <bgColor rgb="FF000000"/>
      </patternFill>
    </fill>
    <fill>
      <patternFill patternType="solid">
        <fgColor rgb="FF92D050"/>
        <bgColor indexed="64"/>
      </patternFill>
    </fill>
    <fill>
      <patternFill patternType="solid">
        <fgColor theme="4" tint="0.39997558519241921"/>
        <bgColor indexed="64"/>
      </patternFill>
    </fill>
  </fills>
  <borders count="88">
    <border>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hair">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rgb="FFFFFFFF"/>
      </left>
      <right style="medium">
        <color rgb="FFFFFFFF"/>
      </right>
      <top style="medium">
        <color rgb="FFFFFFFF"/>
      </top>
      <bottom style="medium">
        <color rgb="FFFFFFFF"/>
      </bottom>
      <diagonal/>
    </border>
    <border>
      <left/>
      <right/>
      <top style="thick">
        <color rgb="FFA6A6A6"/>
      </top>
      <bottom style="thick">
        <color rgb="FFA6A6A6"/>
      </bottom>
      <diagonal/>
    </border>
    <border>
      <left/>
      <right style="medium">
        <color indexed="64"/>
      </right>
      <top style="thick">
        <color rgb="FFA6A6A6"/>
      </top>
      <bottom style="thick">
        <color rgb="FFA6A6A6"/>
      </bottom>
      <diagonal/>
    </border>
    <border>
      <left style="medium">
        <color indexed="64"/>
      </left>
      <right/>
      <top style="thick">
        <color rgb="FFA6A6A6"/>
      </top>
      <bottom style="thick">
        <color rgb="FFA6A6A6"/>
      </bottom>
      <diagonal/>
    </border>
    <border>
      <left style="medium">
        <color indexed="64"/>
      </left>
      <right/>
      <top style="thick">
        <color rgb="FFA6A6A6"/>
      </top>
      <bottom/>
      <diagonal/>
    </border>
    <border>
      <left/>
      <right/>
      <top style="thick">
        <color rgb="FFA6A6A6"/>
      </top>
      <bottom/>
      <diagonal/>
    </border>
    <border>
      <left/>
      <right style="medium">
        <color indexed="64"/>
      </right>
      <top style="thick">
        <color rgb="FFA6A6A6"/>
      </top>
      <bottom/>
      <diagonal/>
    </border>
    <border>
      <left style="medium">
        <color indexed="64"/>
      </left>
      <right/>
      <top/>
      <bottom style="thick">
        <color rgb="FFA6A6A6"/>
      </bottom>
      <diagonal/>
    </border>
    <border>
      <left/>
      <right/>
      <top/>
      <bottom style="thick">
        <color rgb="FFA6A6A6"/>
      </bottom>
      <diagonal/>
    </border>
    <border>
      <left/>
      <right style="medium">
        <color indexed="64"/>
      </right>
      <top/>
      <bottom style="thick">
        <color rgb="FFA6A6A6"/>
      </bottom>
      <diagonal/>
    </border>
    <border>
      <left style="medium">
        <color indexed="64"/>
      </left>
      <right/>
      <top style="medium">
        <color indexed="64"/>
      </top>
      <bottom style="thick">
        <color rgb="FFA6A6A6"/>
      </bottom>
      <diagonal/>
    </border>
    <border>
      <left/>
      <right/>
      <top style="medium">
        <color indexed="64"/>
      </top>
      <bottom style="thick">
        <color rgb="FFA6A6A6"/>
      </bottom>
      <diagonal/>
    </border>
    <border>
      <left/>
      <right style="medium">
        <color indexed="64"/>
      </right>
      <top style="medium">
        <color indexed="64"/>
      </top>
      <bottom style="thick">
        <color rgb="FFA6A6A6"/>
      </bottom>
      <diagonal/>
    </border>
    <border>
      <left style="medium">
        <color indexed="64"/>
      </left>
      <right/>
      <top style="thick">
        <color rgb="FFA6A6A6"/>
      </top>
      <bottom style="medium">
        <color rgb="FFA6A6A6"/>
      </bottom>
      <diagonal/>
    </border>
    <border>
      <left/>
      <right/>
      <top style="thick">
        <color rgb="FFA6A6A6"/>
      </top>
      <bottom style="medium">
        <color rgb="FFA6A6A6"/>
      </bottom>
      <diagonal/>
    </border>
    <border>
      <left/>
      <right style="medium">
        <color indexed="64"/>
      </right>
      <top style="thick">
        <color rgb="FFA6A6A6"/>
      </top>
      <bottom style="medium">
        <color rgb="FFA6A6A6"/>
      </bottom>
      <diagonal/>
    </border>
    <border>
      <left style="medium">
        <color indexed="64"/>
      </left>
      <right/>
      <top style="medium">
        <color rgb="FFA6A6A6"/>
      </top>
      <bottom style="thick">
        <color rgb="FFA6A6A6"/>
      </bottom>
      <diagonal/>
    </border>
    <border>
      <left/>
      <right/>
      <top style="medium">
        <color rgb="FFA6A6A6"/>
      </top>
      <bottom style="thick">
        <color rgb="FFA6A6A6"/>
      </bottom>
      <diagonal/>
    </border>
    <border>
      <left/>
      <right style="medium">
        <color indexed="64"/>
      </right>
      <top style="medium">
        <color rgb="FFA6A6A6"/>
      </top>
      <bottom style="thick">
        <color rgb="FFA6A6A6"/>
      </bottom>
      <diagonal/>
    </border>
    <border>
      <left style="medium">
        <color indexed="64"/>
      </left>
      <right/>
      <top style="thick">
        <color rgb="FFA6A6A6"/>
      </top>
      <bottom style="medium">
        <color indexed="64"/>
      </bottom>
      <diagonal/>
    </border>
    <border>
      <left/>
      <right/>
      <top style="thick">
        <color rgb="FFA6A6A6"/>
      </top>
      <bottom style="medium">
        <color indexed="64"/>
      </bottom>
      <diagonal/>
    </border>
    <border>
      <left/>
      <right style="medium">
        <color indexed="64"/>
      </right>
      <top style="thick">
        <color rgb="FFA6A6A6"/>
      </top>
      <bottom style="medium">
        <color indexed="64"/>
      </bottom>
      <diagonal/>
    </border>
  </borders>
  <cellStyleXfs count="5">
    <xf numFmtId="0" fontId="0" fillId="0" borderId="0"/>
    <xf numFmtId="9"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43" fontId="21" fillId="0" borderId="0" applyFont="0" applyFill="0" applyBorder="0" applyAlignment="0" applyProtection="0"/>
  </cellStyleXfs>
  <cellXfs count="428">
    <xf numFmtId="0" fontId="0" fillId="0" borderId="0" xfId="0"/>
    <xf numFmtId="0" fontId="0" fillId="2" borderId="0" xfId="0" applyFill="1"/>
    <xf numFmtId="0" fontId="0" fillId="2" borderId="0" xfId="0" applyFont="1" applyFill="1"/>
    <xf numFmtId="0" fontId="24" fillId="2" borderId="0" xfId="0" applyFont="1" applyFill="1" applyAlignment="1">
      <alignment vertical="center" wrapText="1"/>
    </xf>
    <xf numFmtId="0" fontId="0" fillId="2" borderId="0" xfId="0" applyFill="1" applyAlignment="1">
      <alignment horizontal="center"/>
    </xf>
    <xf numFmtId="0" fontId="25" fillId="2" borderId="0" xfId="0" applyFont="1" applyFill="1" applyBorder="1" applyAlignment="1">
      <alignment vertical="center" wrapText="1"/>
    </xf>
    <xf numFmtId="0" fontId="26" fillId="0" borderId="0" xfId="0" applyFont="1"/>
    <xf numFmtId="0" fontId="26" fillId="0" borderId="0" xfId="0" applyFont="1" applyAlignment="1">
      <alignment horizontal="center"/>
    </xf>
    <xf numFmtId="0" fontId="26" fillId="2" borderId="0" xfId="0" applyFont="1" applyFill="1"/>
    <xf numFmtId="0" fontId="27" fillId="3" borderId="1" xfId="0" applyFont="1" applyFill="1" applyBorder="1" applyAlignment="1">
      <alignment horizontal="center" wrapText="1"/>
    </xf>
    <xf numFmtId="0" fontId="27" fillId="3" borderId="1" xfId="0" applyFont="1" applyFill="1" applyBorder="1" applyAlignment="1">
      <alignment wrapText="1"/>
    </xf>
    <xf numFmtId="0" fontId="26" fillId="3" borderId="2" xfId="0" applyFont="1" applyFill="1" applyBorder="1" applyAlignment="1">
      <alignment wrapText="1"/>
    </xf>
    <xf numFmtId="0" fontId="26" fillId="0" borderId="0" xfId="0" applyFont="1" applyBorder="1"/>
    <xf numFmtId="0" fontId="26" fillId="0" borderId="0" xfId="0" applyFont="1" applyBorder="1" applyAlignment="1">
      <alignment horizontal="center"/>
    </xf>
    <xf numFmtId="0" fontId="26" fillId="4" borderId="0" xfId="0" applyFont="1" applyFill="1"/>
    <xf numFmtId="0" fontId="26" fillId="0" borderId="0" xfId="0" applyFont="1" applyFill="1"/>
    <xf numFmtId="0" fontId="0" fillId="2" borderId="0" xfId="0" applyFill="1" applyBorder="1" applyAlignment="1">
      <alignment horizontal="left"/>
    </xf>
    <xf numFmtId="0" fontId="28" fillId="0" borderId="0" xfId="0" applyFont="1" applyAlignment="1">
      <alignment vertical="center"/>
    </xf>
    <xf numFmtId="0" fontId="28" fillId="5" borderId="0" xfId="0" applyFont="1" applyFill="1" applyAlignment="1">
      <alignment vertical="center"/>
    </xf>
    <xf numFmtId="0" fontId="26" fillId="0" borderId="3" xfId="0" applyFont="1" applyBorder="1" applyAlignment="1">
      <alignment wrapText="1"/>
    </xf>
    <xf numFmtId="0" fontId="26" fillId="0" borderId="0" xfId="0" applyFont="1" applyBorder="1" applyAlignment="1">
      <alignment horizontal="center" wrapText="1"/>
    </xf>
    <xf numFmtId="0" fontId="26" fillId="0" borderId="0" xfId="0" applyFont="1" applyBorder="1" applyAlignment="1">
      <alignment wrapText="1"/>
    </xf>
    <xf numFmtId="0" fontId="26" fillId="2" borderId="0" xfId="0" applyFont="1" applyFill="1" applyBorder="1" applyAlignment="1">
      <alignment horizontal="right" wrapText="1"/>
    </xf>
    <xf numFmtId="0" fontId="26" fillId="0" borderId="0" xfId="0" applyFont="1" applyBorder="1" applyAlignment="1">
      <alignment horizontal="right" wrapText="1"/>
    </xf>
    <xf numFmtId="0" fontId="26" fillId="0" borderId="4" xfId="0" applyFont="1" applyBorder="1"/>
    <xf numFmtId="0" fontId="27" fillId="3" borderId="5" xfId="0" applyFont="1" applyFill="1" applyBorder="1" applyAlignment="1">
      <alignment wrapText="1"/>
    </xf>
    <xf numFmtId="0" fontId="26" fillId="2" borderId="0" xfId="0" applyFont="1" applyFill="1" applyBorder="1" applyAlignment="1">
      <alignment wrapText="1"/>
    </xf>
    <xf numFmtId="167" fontId="21" fillId="2" borderId="0" xfId="2" applyNumberFormat="1" applyFont="1" applyFill="1"/>
    <xf numFmtId="0" fontId="0" fillId="0" borderId="0" xfId="0" applyAlignment="1">
      <alignment horizontal="center"/>
    </xf>
    <xf numFmtId="0" fontId="0" fillId="2" borderId="0" xfId="0" applyFill="1" applyAlignment="1">
      <alignment horizontal="justify" vertical="center"/>
    </xf>
    <xf numFmtId="167" fontId="21" fillId="2" borderId="0" xfId="2" applyNumberFormat="1" applyFont="1" applyFill="1" applyAlignment="1">
      <alignment horizontal="right"/>
    </xf>
    <xf numFmtId="0" fontId="23" fillId="0" borderId="6" xfId="0" applyFont="1" applyBorder="1"/>
    <xf numFmtId="0" fontId="0" fillId="2" borderId="6" xfId="0" applyFill="1" applyBorder="1" applyAlignment="1">
      <alignment horizontal="center"/>
    </xf>
    <xf numFmtId="0" fontId="0" fillId="2" borderId="6" xfId="0" applyFill="1" applyBorder="1"/>
    <xf numFmtId="0" fontId="0" fillId="0" borderId="6" xfId="0" applyBorder="1" applyAlignment="1">
      <alignment horizontal="center"/>
    </xf>
    <xf numFmtId="0" fontId="0" fillId="2" borderId="6" xfId="0" applyFill="1" applyBorder="1" applyAlignment="1">
      <alignment horizontal="justify" vertical="center"/>
    </xf>
    <xf numFmtId="167" fontId="21" fillId="2" borderId="6" xfId="2" applyNumberFormat="1" applyFont="1" applyFill="1" applyBorder="1"/>
    <xf numFmtId="0" fontId="0" fillId="2" borderId="0" xfId="0" applyFill="1" applyBorder="1" applyAlignment="1">
      <alignment horizontal="justify" vertical="center"/>
    </xf>
    <xf numFmtId="41" fontId="29" fillId="2" borderId="0" xfId="0" applyNumberFormat="1" applyFont="1" applyFill="1" applyBorder="1" applyAlignment="1">
      <alignment horizontal="center" vertical="center" wrapText="1"/>
    </xf>
    <xf numFmtId="0" fontId="24" fillId="2" borderId="0" xfId="0" applyFont="1" applyFill="1"/>
    <xf numFmtId="41" fontId="29" fillId="2" borderId="7" xfId="0" applyNumberFormat="1" applyFont="1" applyFill="1" applyBorder="1" applyAlignment="1">
      <alignment horizontal="right" vertical="center" wrapText="1"/>
    </xf>
    <xf numFmtId="164" fontId="29" fillId="2" borderId="0" xfId="2" applyFont="1" applyFill="1" applyBorder="1" applyAlignment="1">
      <alignment horizontal="left" vertical="center" wrapText="1"/>
    </xf>
    <xf numFmtId="41" fontId="30" fillId="2" borderId="66" xfId="0" applyNumberFormat="1" applyFont="1" applyFill="1" applyBorder="1" applyAlignment="1">
      <alignment horizontal="right" vertical="center" wrapText="1" readingOrder="1"/>
    </xf>
    <xf numFmtId="167" fontId="29" fillId="2" borderId="0" xfId="2" applyNumberFormat="1" applyFont="1" applyFill="1" applyBorder="1" applyAlignment="1">
      <alignment horizontal="left" vertical="center" wrapText="1"/>
    </xf>
    <xf numFmtId="0" fontId="29" fillId="2" borderId="0" xfId="0" applyFont="1" applyFill="1" applyBorder="1" applyAlignment="1">
      <alignment vertical="center" wrapText="1"/>
    </xf>
    <xf numFmtId="41" fontId="29" fillId="2" borderId="0" xfId="0" applyNumberFormat="1" applyFont="1" applyFill="1" applyBorder="1" applyAlignment="1">
      <alignment horizontal="left" vertical="center" wrapText="1"/>
    </xf>
    <xf numFmtId="0" fontId="29" fillId="2" borderId="0" xfId="0" applyFont="1" applyFill="1" applyBorder="1" applyAlignment="1">
      <alignment horizontal="center" vertical="center" textRotation="90"/>
    </xf>
    <xf numFmtId="0" fontId="29" fillId="2" borderId="0" xfId="0" applyFont="1" applyFill="1" applyBorder="1" applyAlignment="1">
      <alignment horizontal="left" vertical="center" wrapText="1"/>
    </xf>
    <xf numFmtId="0" fontId="29" fillId="2" borderId="0" xfId="0" applyFont="1" applyFill="1" applyBorder="1" applyAlignment="1">
      <alignment horizontal="center" vertical="center" wrapText="1" readingOrder="1"/>
    </xf>
    <xf numFmtId="0" fontId="24" fillId="2" borderId="0" xfId="0" applyFont="1" applyFill="1" applyBorder="1"/>
    <xf numFmtId="0" fontId="29" fillId="2" borderId="0" xfId="0" applyFont="1" applyFill="1" applyBorder="1" applyAlignment="1">
      <alignment vertical="center" wrapText="1" readingOrder="1"/>
    </xf>
    <xf numFmtId="167" fontId="29" fillId="2" borderId="8" xfId="2" applyNumberFormat="1" applyFont="1" applyFill="1" applyBorder="1" applyAlignment="1">
      <alignment horizontal="right" vertical="center" wrapText="1"/>
    </xf>
    <xf numFmtId="41" fontId="29" fillId="2" borderId="8" xfId="0" applyNumberFormat="1" applyFont="1" applyFill="1" applyBorder="1" applyAlignment="1">
      <alignment horizontal="right" vertical="center" wrapText="1"/>
    </xf>
    <xf numFmtId="164" fontId="29" fillId="6" borderId="9" xfId="2" applyFont="1" applyFill="1" applyBorder="1" applyAlignment="1">
      <alignment horizontal="right" vertical="center" wrapText="1"/>
    </xf>
    <xf numFmtId="41" fontId="29" fillId="2" borderId="7" xfId="0" applyNumberFormat="1" applyFont="1" applyFill="1" applyBorder="1" applyAlignment="1">
      <alignment horizontal="center" vertical="center" wrapText="1"/>
    </xf>
    <xf numFmtId="168" fontId="29" fillId="6" borderId="7" xfId="2" applyNumberFormat="1" applyFont="1" applyFill="1" applyBorder="1" applyAlignment="1">
      <alignment horizontal="right" vertical="center" wrapText="1"/>
    </xf>
    <xf numFmtId="168" fontId="29" fillId="6" borderId="7" xfId="1" applyNumberFormat="1" applyFont="1" applyFill="1" applyBorder="1" applyAlignment="1">
      <alignment horizontal="right" vertical="center" wrapText="1"/>
    </xf>
    <xf numFmtId="168" fontId="29" fillId="6" borderId="10" xfId="1" applyNumberFormat="1" applyFont="1" applyFill="1" applyBorder="1" applyAlignment="1">
      <alignment horizontal="right" vertical="center" wrapText="1"/>
    </xf>
    <xf numFmtId="167" fontId="29" fillId="2" borderId="7" xfId="2" applyNumberFormat="1" applyFont="1" applyFill="1" applyBorder="1" applyAlignment="1">
      <alignment horizontal="right" vertical="center" wrapText="1"/>
    </xf>
    <xf numFmtId="164" fontId="29" fillId="6" borderId="10" xfId="2" applyFont="1" applyFill="1" applyBorder="1" applyAlignment="1">
      <alignment horizontal="right" vertical="center" wrapText="1"/>
    </xf>
    <xf numFmtId="168" fontId="29" fillId="6" borderId="11" xfId="1" applyNumberFormat="1" applyFont="1" applyFill="1" applyBorder="1" applyAlignment="1">
      <alignment horizontal="right" vertical="center" wrapText="1"/>
    </xf>
    <xf numFmtId="164" fontId="29" fillId="2" borderId="7" xfId="2" applyFont="1" applyFill="1" applyBorder="1" applyAlignment="1">
      <alignment horizontal="right" vertical="center" wrapText="1"/>
    </xf>
    <xf numFmtId="168" fontId="29" fillId="6" borderId="11" xfId="2" applyNumberFormat="1" applyFont="1" applyFill="1" applyBorder="1" applyAlignment="1">
      <alignment horizontal="right" vertical="center" wrapText="1"/>
    </xf>
    <xf numFmtId="168" fontId="29" fillId="6" borderId="12" xfId="1" applyNumberFormat="1" applyFont="1" applyFill="1" applyBorder="1" applyAlignment="1">
      <alignment horizontal="right" vertical="center" wrapText="1"/>
    </xf>
    <xf numFmtId="0" fontId="0" fillId="2" borderId="0" xfId="0" applyFill="1" applyBorder="1" applyAlignment="1">
      <alignment horizontal="left"/>
    </xf>
    <xf numFmtId="165" fontId="25" fillId="7" borderId="7" xfId="0" applyNumberFormat="1" applyFont="1" applyFill="1" applyBorder="1" applyAlignment="1">
      <alignment vertical="center" wrapText="1"/>
    </xf>
    <xf numFmtId="41" fontId="29" fillId="6" borderId="7" xfId="0" applyNumberFormat="1" applyFont="1" applyFill="1" applyBorder="1" applyAlignment="1">
      <alignment vertical="center" wrapText="1"/>
    </xf>
    <xf numFmtId="41" fontId="25" fillId="6" borderId="7" xfId="0" applyNumberFormat="1" applyFont="1" applyFill="1" applyBorder="1" applyAlignment="1">
      <alignment vertical="center" wrapText="1"/>
    </xf>
    <xf numFmtId="165" fontId="25" fillId="6" borderId="7" xfId="0" applyNumberFormat="1" applyFont="1" applyFill="1" applyBorder="1" applyAlignment="1">
      <alignment vertical="center" wrapText="1"/>
    </xf>
    <xf numFmtId="0" fontId="31" fillId="2" borderId="0" xfId="0" applyFont="1" applyFill="1" applyBorder="1" applyAlignment="1">
      <alignment vertical="center" wrapText="1"/>
    </xf>
    <xf numFmtId="0" fontId="32" fillId="2" borderId="0" xfId="0" applyFont="1" applyFill="1"/>
    <xf numFmtId="0" fontId="33" fillId="2" borderId="0" xfId="0" applyFont="1" applyFill="1"/>
    <xf numFmtId="0" fontId="32" fillId="0" borderId="0" xfId="0" applyFont="1" applyBorder="1" applyAlignment="1">
      <alignment vertical="center" wrapText="1"/>
    </xf>
    <xf numFmtId="0" fontId="32" fillId="4" borderId="0" xfId="0" applyFont="1" applyFill="1" applyBorder="1" applyAlignment="1">
      <alignment vertical="center" wrapText="1"/>
    </xf>
    <xf numFmtId="167" fontId="21" fillId="2" borderId="6" xfId="2" applyNumberFormat="1" applyFont="1" applyFill="1" applyBorder="1" applyAlignment="1">
      <alignment horizontal="right"/>
    </xf>
    <xf numFmtId="41" fontId="34" fillId="8" borderId="13" xfId="0" applyNumberFormat="1" applyFont="1" applyFill="1" applyBorder="1" applyAlignment="1">
      <alignment horizontal="center" vertical="center" wrapText="1"/>
    </xf>
    <xf numFmtId="41" fontId="35" fillId="9" borderId="7" xfId="0" applyNumberFormat="1" applyFont="1" applyFill="1" applyBorder="1" applyAlignment="1">
      <alignment horizontal="center" vertical="center" wrapText="1"/>
    </xf>
    <xf numFmtId="41" fontId="29" fillId="9" borderId="7" xfId="0" applyNumberFormat="1" applyFont="1" applyFill="1" applyBorder="1" applyAlignment="1">
      <alignment horizontal="center" vertical="center" wrapText="1"/>
    </xf>
    <xf numFmtId="41" fontId="29" fillId="9" borderId="11" xfId="0" applyNumberFormat="1" applyFont="1" applyFill="1" applyBorder="1" applyAlignment="1">
      <alignment horizontal="center" vertical="center" wrapText="1"/>
    </xf>
    <xf numFmtId="41" fontId="29" fillId="2" borderId="8" xfId="0" applyNumberFormat="1" applyFont="1" applyFill="1" applyBorder="1" applyAlignment="1">
      <alignment horizontal="center" vertical="center" wrapText="1"/>
    </xf>
    <xf numFmtId="0" fontId="34" fillId="8" borderId="7" xfId="0" applyFont="1" applyFill="1" applyBorder="1" applyAlignment="1">
      <alignment horizontal="center" vertical="center" wrapText="1"/>
    </xf>
    <xf numFmtId="0" fontId="32" fillId="2" borderId="0" xfId="0" applyFont="1" applyFill="1" applyBorder="1" applyAlignment="1">
      <alignment horizontal="left"/>
    </xf>
    <xf numFmtId="0" fontId="33" fillId="0" borderId="0" xfId="0" applyFont="1"/>
    <xf numFmtId="0" fontId="36" fillId="2" borderId="0" xfId="0" applyFont="1" applyFill="1"/>
    <xf numFmtId="0" fontId="37" fillId="2" borderId="0" xfId="0" applyFont="1" applyFill="1" applyBorder="1" applyAlignment="1">
      <alignment horizontal="center" vertical="center" wrapText="1"/>
    </xf>
    <xf numFmtId="0" fontId="38" fillId="2" borderId="0" xfId="0" applyFont="1" applyFill="1" applyBorder="1" applyAlignment="1">
      <alignment vertical="center"/>
    </xf>
    <xf numFmtId="41" fontId="34" fillId="8" borderId="15" xfId="0" applyNumberFormat="1" applyFont="1" applyFill="1" applyBorder="1" applyAlignment="1">
      <alignment horizontal="center" vertical="center" wrapText="1"/>
    </xf>
    <xf numFmtId="41" fontId="34" fillId="8" borderId="13" xfId="0" applyNumberFormat="1" applyFont="1" applyFill="1" applyBorder="1" applyAlignment="1">
      <alignment horizontal="center" vertical="center" wrapText="1"/>
    </xf>
    <xf numFmtId="0" fontId="39" fillId="2" borderId="6" xfId="0" applyFont="1" applyFill="1" applyBorder="1" applyAlignment="1">
      <alignment horizontal="center" wrapText="1"/>
    </xf>
    <xf numFmtId="41" fontId="34" fillId="8" borderId="16" xfId="0" applyNumberFormat="1" applyFont="1" applyFill="1" applyBorder="1" applyAlignment="1">
      <alignment horizontal="center" vertical="center" wrapText="1"/>
    </xf>
    <xf numFmtId="41" fontId="34" fillId="8" borderId="17" xfId="0" applyNumberFormat="1" applyFont="1" applyFill="1" applyBorder="1" applyAlignment="1">
      <alignment horizontal="center" vertical="center" wrapText="1"/>
    </xf>
    <xf numFmtId="41" fontId="34" fillId="8" borderId="18" xfId="0" applyNumberFormat="1" applyFont="1" applyFill="1" applyBorder="1" applyAlignment="1">
      <alignment horizontal="center" vertical="center" wrapText="1"/>
    </xf>
    <xf numFmtId="0" fontId="40" fillId="2" borderId="19" xfId="0" applyFont="1" applyFill="1" applyBorder="1"/>
    <xf numFmtId="0" fontId="16" fillId="0" borderId="20" xfId="0" applyFont="1" applyFill="1" applyBorder="1" applyAlignment="1">
      <alignment vertical="center" wrapText="1" readingOrder="1"/>
    </xf>
    <xf numFmtId="41" fontId="29" fillId="6" borderId="8" xfId="0" applyNumberFormat="1" applyFont="1" applyFill="1" applyBorder="1" applyAlignment="1">
      <alignment horizontal="right" vertical="center" wrapText="1"/>
    </xf>
    <xf numFmtId="0" fontId="23" fillId="2" borderId="0" xfId="0" applyFont="1" applyFill="1"/>
    <xf numFmtId="0" fontId="27" fillId="4" borderId="0" xfId="0" applyFont="1" applyFill="1" applyBorder="1"/>
    <xf numFmtId="0" fontId="27" fillId="4" borderId="0" xfId="0" applyFont="1" applyFill="1" applyBorder="1" applyAlignment="1">
      <alignment horizontal="center"/>
    </xf>
    <xf numFmtId="0" fontId="26" fillId="4" borderId="0" xfId="0" applyFont="1" applyFill="1" applyBorder="1"/>
    <xf numFmtId="41" fontId="25" fillId="10" borderId="7" xfId="0" applyNumberFormat="1" applyFont="1" applyFill="1" applyBorder="1" applyAlignment="1">
      <alignment vertical="center" wrapText="1"/>
    </xf>
    <xf numFmtId="41" fontId="29" fillId="2" borderId="7" xfId="0" applyNumberFormat="1" applyFont="1" applyFill="1" applyBorder="1" applyAlignment="1" applyProtection="1">
      <alignment vertical="center" wrapText="1"/>
      <protection locked="0"/>
    </xf>
    <xf numFmtId="41" fontId="25" fillId="11" borderId="7" xfId="0" applyNumberFormat="1" applyFont="1" applyFill="1" applyBorder="1" applyAlignment="1">
      <alignment vertical="center" wrapText="1"/>
    </xf>
    <xf numFmtId="165" fontId="25" fillId="11" borderId="7" xfId="0" applyNumberFormat="1" applyFont="1" applyFill="1" applyBorder="1" applyAlignment="1">
      <alignment vertical="center" wrapText="1"/>
    </xf>
    <xf numFmtId="41" fontId="42" fillId="12" borderId="7" xfId="0" applyNumberFormat="1" applyFont="1" applyFill="1" applyBorder="1" applyAlignment="1">
      <alignment vertical="center" wrapText="1"/>
    </xf>
    <xf numFmtId="0" fontId="34" fillId="8" borderId="7" xfId="0" applyFont="1" applyFill="1" applyBorder="1" applyAlignment="1">
      <alignment horizontal="center" wrapText="1"/>
    </xf>
    <xf numFmtId="41" fontId="23" fillId="2" borderId="7" xfId="0" applyNumberFormat="1" applyFont="1" applyFill="1" applyBorder="1" applyAlignment="1">
      <alignment vertical="center" wrapText="1"/>
    </xf>
    <xf numFmtId="41" fontId="23" fillId="0" borderId="7" xfId="0" applyNumberFormat="1" applyFont="1" applyBorder="1" applyAlignment="1">
      <alignment vertical="center" wrapText="1"/>
    </xf>
    <xf numFmtId="0" fontId="43" fillId="2" borderId="21" xfId="0" applyFont="1" applyFill="1" applyBorder="1"/>
    <xf numFmtId="0" fontId="44" fillId="8" borderId="7" xfId="0" applyFont="1" applyFill="1" applyBorder="1"/>
    <xf numFmtId="0" fontId="44" fillId="8" borderId="7" xfId="0" applyFont="1" applyFill="1" applyBorder="1" applyAlignment="1">
      <alignment horizontal="justify" vertical="center"/>
    </xf>
    <xf numFmtId="167" fontId="44" fillId="8" borderId="7" xfId="2" applyNumberFormat="1" applyFont="1" applyFill="1" applyBorder="1"/>
    <xf numFmtId="167" fontId="44" fillId="8" borderId="7" xfId="2" applyNumberFormat="1" applyFont="1" applyFill="1" applyBorder="1" applyAlignment="1">
      <alignment horizontal="right"/>
    </xf>
    <xf numFmtId="0" fontId="45" fillId="8" borderId="7" xfId="0" applyFont="1" applyFill="1" applyBorder="1"/>
    <xf numFmtId="0" fontId="32" fillId="2" borderId="22" xfId="0" applyFont="1" applyFill="1" applyBorder="1" applyAlignment="1">
      <alignment horizontal="left"/>
    </xf>
    <xf numFmtId="0" fontId="46" fillId="13" borderId="0" xfId="0" applyFont="1" applyFill="1" applyBorder="1" applyAlignment="1">
      <alignment horizontal="left" vertical="center"/>
    </xf>
    <xf numFmtId="0" fontId="22" fillId="2" borderId="0" xfId="0" applyFont="1" applyFill="1"/>
    <xf numFmtId="0" fontId="0" fillId="4" borderId="0" xfId="0" applyFill="1"/>
    <xf numFmtId="0" fontId="27" fillId="2" borderId="0" xfId="0" applyFont="1" applyFill="1"/>
    <xf numFmtId="0" fontId="47" fillId="8" borderId="24" xfId="0" applyFont="1" applyFill="1" applyBorder="1" applyAlignment="1">
      <alignment vertical="center" wrapText="1"/>
    </xf>
    <xf numFmtId="0" fontId="47" fillId="8" borderId="7" xfId="0" applyFont="1" applyFill="1" applyBorder="1" applyAlignment="1">
      <alignment vertical="center" wrapText="1"/>
    </xf>
    <xf numFmtId="9" fontId="47" fillId="8" borderId="10" xfId="1" applyFont="1" applyFill="1" applyBorder="1" applyAlignment="1">
      <alignment horizontal="center" vertical="center" wrapText="1"/>
    </xf>
    <xf numFmtId="0" fontId="26" fillId="0" borderId="24" xfId="0" applyFont="1" applyBorder="1" applyAlignment="1">
      <alignment vertical="center" wrapText="1"/>
    </xf>
    <xf numFmtId="0" fontId="26" fillId="0" borderId="7" xfId="0" applyFont="1" applyBorder="1" applyAlignment="1">
      <alignment horizontal="center" vertical="center" wrapText="1"/>
    </xf>
    <xf numFmtId="0" fontId="26" fillId="0" borderId="10" xfId="0" applyFont="1" applyBorder="1" applyAlignment="1">
      <alignment vertical="center"/>
    </xf>
    <xf numFmtId="9" fontId="26" fillId="0" borderId="7" xfId="0" applyNumberFormat="1" applyFont="1" applyFill="1" applyBorder="1" applyAlignment="1" applyProtection="1">
      <alignment horizontal="center" vertical="center" wrapText="1"/>
      <protection locked="0"/>
    </xf>
    <xf numFmtId="9" fontId="27" fillId="5" borderId="10" xfId="1" applyFont="1" applyFill="1" applyBorder="1" applyAlignment="1">
      <alignment horizontal="center" vertical="center" wrapText="1"/>
    </xf>
    <xf numFmtId="167" fontId="47" fillId="8" borderId="7" xfId="2" applyNumberFormat="1" applyFont="1" applyFill="1" applyBorder="1" applyAlignment="1">
      <alignment horizontal="center" vertical="center" wrapText="1"/>
    </xf>
    <xf numFmtId="167" fontId="48" fillId="14" borderId="7" xfId="2" applyNumberFormat="1" applyFont="1" applyFill="1" applyBorder="1" applyAlignment="1">
      <alignment horizontal="center" vertical="center" wrapText="1"/>
    </xf>
    <xf numFmtId="0" fontId="14" fillId="0" borderId="7" xfId="0" applyFont="1" applyFill="1" applyBorder="1" applyAlignment="1">
      <alignment vertical="center" wrapText="1" readingOrder="1"/>
    </xf>
    <xf numFmtId="0" fontId="14" fillId="6" borderId="7" xfId="0" applyFont="1" applyFill="1" applyBorder="1" applyAlignment="1">
      <alignment vertical="center" wrapText="1" readingOrder="1"/>
    </xf>
    <xf numFmtId="0" fontId="46" fillId="16" borderId="7" xfId="0" applyFont="1" applyFill="1" applyBorder="1" applyAlignment="1">
      <alignment horizontal="center" vertical="center" wrapText="1"/>
    </xf>
    <xf numFmtId="41" fontId="46" fillId="16" borderId="7" xfId="0" applyNumberFormat="1" applyFont="1" applyFill="1" applyBorder="1" applyAlignment="1">
      <alignment horizontal="center" vertical="center" wrapText="1"/>
    </xf>
    <xf numFmtId="0" fontId="15" fillId="0" borderId="7" xfId="0" applyFont="1" applyFill="1" applyBorder="1" applyAlignment="1">
      <alignment vertical="center" wrapText="1" readingOrder="1"/>
    </xf>
    <xf numFmtId="0" fontId="49" fillId="6" borderId="7" xfId="0" applyFont="1" applyFill="1" applyBorder="1" applyAlignment="1">
      <alignment horizontal="center" vertical="center" wrapText="1"/>
    </xf>
    <xf numFmtId="41" fontId="50" fillId="17" borderId="7" xfId="0" applyNumberFormat="1" applyFont="1" applyFill="1" applyBorder="1" applyAlignment="1">
      <alignment horizontal="center" vertical="center" wrapText="1"/>
    </xf>
    <xf numFmtId="166" fontId="50" fillId="17" borderId="7" xfId="0" applyNumberFormat="1" applyFont="1" applyFill="1" applyBorder="1" applyAlignment="1">
      <alignment horizontal="center" vertical="center" wrapText="1"/>
    </xf>
    <xf numFmtId="170" fontId="50" fillId="6" borderId="7" xfId="3" applyNumberFormat="1" applyFont="1" applyFill="1" applyBorder="1" applyAlignment="1">
      <alignment horizontal="right" vertical="center" wrapText="1"/>
    </xf>
    <xf numFmtId="41" fontId="47" fillId="8" borderId="31" xfId="0" applyNumberFormat="1" applyFont="1" applyFill="1" applyBorder="1" applyAlignment="1">
      <alignment horizontal="center" vertical="center" wrapText="1"/>
    </xf>
    <xf numFmtId="41" fontId="47" fillId="8" borderId="32" xfId="0" applyNumberFormat="1" applyFont="1" applyFill="1" applyBorder="1" applyAlignment="1">
      <alignment horizontal="center" vertical="center" wrapText="1"/>
    </xf>
    <xf numFmtId="41" fontId="27" fillId="2" borderId="0" xfId="0" applyNumberFormat="1" applyFont="1" applyFill="1" applyBorder="1" applyAlignment="1">
      <alignment horizontal="center" vertical="center" wrapText="1"/>
    </xf>
    <xf numFmtId="164" fontId="27" fillId="6" borderId="33" xfId="2" applyFont="1" applyFill="1" applyBorder="1" applyAlignment="1">
      <alignment horizontal="left" vertical="center" wrapText="1"/>
    </xf>
    <xf numFmtId="164" fontId="27" fillId="6" borderId="34" xfId="2" applyFont="1" applyFill="1" applyBorder="1" applyAlignment="1">
      <alignment horizontal="left" vertical="center" wrapText="1"/>
    </xf>
    <xf numFmtId="168" fontId="27" fillId="2" borderId="0" xfId="1" applyNumberFormat="1" applyFont="1" applyFill="1" applyBorder="1" applyAlignment="1">
      <alignment horizontal="left" vertical="center" wrapText="1"/>
    </xf>
    <xf numFmtId="41" fontId="27" fillId="2" borderId="35" xfId="0" applyNumberFormat="1" applyFont="1" applyFill="1" applyBorder="1" applyAlignment="1">
      <alignment horizontal="right" vertical="center" wrapText="1"/>
    </xf>
    <xf numFmtId="164" fontId="27" fillId="6" borderId="36" xfId="2" applyFont="1" applyFill="1" applyBorder="1" applyAlignment="1">
      <alignment horizontal="right" vertical="center" wrapText="1"/>
    </xf>
    <xf numFmtId="164" fontId="27" fillId="6" borderId="37" xfId="2" applyFont="1" applyFill="1" applyBorder="1" applyAlignment="1">
      <alignment horizontal="left" vertical="center" wrapText="1"/>
    </xf>
    <xf numFmtId="164" fontId="27" fillId="6" borderId="38" xfId="2" applyFont="1" applyFill="1" applyBorder="1" applyAlignment="1">
      <alignment horizontal="left" vertical="center" wrapText="1"/>
    </xf>
    <xf numFmtId="41" fontId="27" fillId="2" borderId="7" xfId="0" applyNumberFormat="1" applyFont="1" applyFill="1" applyBorder="1" applyAlignment="1">
      <alignment horizontal="left" vertical="center" wrapText="1"/>
    </xf>
    <xf numFmtId="164" fontId="27" fillId="6" borderId="10" xfId="2" applyFont="1" applyFill="1" applyBorder="1" applyAlignment="1">
      <alignment horizontal="right" vertical="center" wrapText="1"/>
    </xf>
    <xf numFmtId="41" fontId="27" fillId="6" borderId="11" xfId="0" applyNumberFormat="1" applyFont="1" applyFill="1" applyBorder="1" applyAlignment="1">
      <alignment horizontal="left" vertical="center" wrapText="1"/>
    </xf>
    <xf numFmtId="164" fontId="27" fillId="6" borderId="12" xfId="2" applyFont="1" applyFill="1" applyBorder="1" applyAlignment="1">
      <alignment horizontal="right" vertical="center" wrapText="1"/>
    </xf>
    <xf numFmtId="167" fontId="27" fillId="2" borderId="0" xfId="2" applyNumberFormat="1" applyFont="1" applyFill="1" applyBorder="1" applyAlignment="1">
      <alignment horizontal="right" vertical="center" wrapText="1"/>
    </xf>
    <xf numFmtId="164" fontId="27" fillId="2" borderId="0" xfId="2" applyFont="1" applyFill="1" applyBorder="1" applyAlignment="1">
      <alignment horizontal="left" vertical="center" wrapText="1"/>
    </xf>
    <xf numFmtId="167" fontId="27" fillId="6" borderId="39" xfId="2" applyNumberFormat="1" applyFont="1" applyFill="1" applyBorder="1" applyAlignment="1">
      <alignment horizontal="left" vertical="center" wrapText="1"/>
    </xf>
    <xf numFmtId="167" fontId="27" fillId="6" borderId="40" xfId="2" applyNumberFormat="1" applyFont="1" applyFill="1" applyBorder="1" applyAlignment="1">
      <alignment horizontal="left" vertical="center" wrapText="1"/>
    </xf>
    <xf numFmtId="167" fontId="27" fillId="2" borderId="0" xfId="2" applyNumberFormat="1" applyFont="1" applyFill="1" applyBorder="1" applyAlignment="1">
      <alignment horizontal="left" vertical="center" wrapText="1"/>
    </xf>
    <xf numFmtId="0" fontId="27" fillId="2" borderId="0" xfId="0" applyFont="1" applyFill="1" applyBorder="1" applyAlignment="1">
      <alignment vertical="center" wrapText="1"/>
    </xf>
    <xf numFmtId="41" fontId="27" fillId="2" borderId="0" xfId="0" applyNumberFormat="1" applyFont="1" applyFill="1" applyBorder="1" applyAlignment="1">
      <alignment horizontal="left" vertical="center" wrapText="1"/>
    </xf>
    <xf numFmtId="0" fontId="51" fillId="8" borderId="67" xfId="0" applyFont="1" applyFill="1" applyBorder="1" applyAlignment="1">
      <alignment vertical="center" wrapText="1"/>
    </xf>
    <xf numFmtId="0" fontId="51" fillId="8" borderId="68" xfId="0" applyFont="1" applyFill="1" applyBorder="1" applyAlignment="1">
      <alignment vertical="center" wrapText="1"/>
    </xf>
    <xf numFmtId="0" fontId="44" fillId="8" borderId="28" xfId="0" applyFont="1" applyFill="1" applyBorder="1"/>
    <xf numFmtId="0" fontId="44" fillId="8" borderId="28" xfId="0" applyFont="1" applyFill="1" applyBorder="1" applyAlignment="1">
      <alignment horizontal="justify" vertical="center"/>
    </xf>
    <xf numFmtId="0" fontId="32" fillId="4" borderId="41" xfId="0" applyFont="1" applyFill="1" applyBorder="1"/>
    <xf numFmtId="0" fontId="32" fillId="4" borderId="42" xfId="0" applyFont="1" applyFill="1" applyBorder="1" applyAlignment="1">
      <alignment vertical="center" wrapText="1"/>
    </xf>
    <xf numFmtId="0" fontId="32" fillId="4" borderId="43" xfId="0" applyFont="1" applyFill="1" applyBorder="1" applyAlignment="1">
      <alignment vertical="center" wrapText="1"/>
    </xf>
    <xf numFmtId="0" fontId="32" fillId="4" borderId="3" xfId="0" applyFont="1" applyFill="1" applyBorder="1"/>
    <xf numFmtId="0" fontId="32" fillId="4" borderId="4" xfId="0" applyFont="1" applyFill="1" applyBorder="1" applyAlignment="1">
      <alignment vertical="center" wrapText="1"/>
    </xf>
    <xf numFmtId="164" fontId="34" fillId="8" borderId="7" xfId="2" applyFont="1" applyFill="1" applyBorder="1" applyAlignment="1">
      <alignment horizontal="center" vertical="center" wrapText="1"/>
    </xf>
    <xf numFmtId="171" fontId="26" fillId="0" borderId="7" xfId="2" applyNumberFormat="1" applyFont="1" applyFill="1" applyBorder="1" applyAlignment="1" applyProtection="1">
      <alignment horizontal="center" vertical="center" wrapText="1"/>
      <protection locked="0"/>
    </xf>
    <xf numFmtId="0" fontId="58" fillId="2" borderId="7" xfId="0" applyFont="1" applyFill="1" applyBorder="1" applyAlignment="1">
      <alignment horizontal="left" vertical="center" wrapText="1"/>
    </xf>
    <xf numFmtId="164" fontId="27" fillId="2" borderId="7" xfId="2" applyFont="1" applyFill="1" applyBorder="1" applyAlignment="1">
      <alignment horizontal="left" vertical="center" wrapText="1"/>
    </xf>
    <xf numFmtId="0" fontId="26" fillId="0" borderId="7" xfId="0" applyFont="1" applyBorder="1" applyAlignment="1">
      <alignment horizontal="right" vertical="center" wrapText="1"/>
    </xf>
    <xf numFmtId="164" fontId="25" fillId="6" borderId="7" xfId="2" applyFont="1" applyFill="1" applyBorder="1" applyAlignment="1">
      <alignment vertical="center" wrapText="1"/>
    </xf>
    <xf numFmtId="172" fontId="41" fillId="6" borderId="7" xfId="0" applyNumberFormat="1" applyFont="1" applyFill="1" applyBorder="1" applyAlignment="1">
      <alignment vertical="center" wrapText="1"/>
    </xf>
    <xf numFmtId="172" fontId="41" fillId="0" borderId="7" xfId="0" applyNumberFormat="1" applyFont="1" applyBorder="1" applyAlignment="1">
      <alignment vertical="center" wrapText="1"/>
    </xf>
    <xf numFmtId="172" fontId="25" fillId="0" borderId="7" xfId="0" applyNumberFormat="1" applyFont="1" applyBorder="1" applyAlignment="1">
      <alignment vertical="center" wrapText="1"/>
    </xf>
    <xf numFmtId="169" fontId="66" fillId="6" borderId="7" xfId="0" applyNumberFormat="1" applyFont="1" applyFill="1" applyBorder="1" applyAlignment="1">
      <alignment vertical="center" wrapText="1" readingOrder="1"/>
    </xf>
    <xf numFmtId="172" fontId="66" fillId="0" borderId="7" xfId="0" applyNumberFormat="1" applyFont="1" applyFill="1" applyBorder="1" applyAlignment="1">
      <alignment vertical="center" wrapText="1" readingOrder="1"/>
    </xf>
    <xf numFmtId="172" fontId="66" fillId="6" borderId="7" xfId="0" applyNumberFormat="1" applyFont="1" applyFill="1" applyBorder="1" applyAlignment="1">
      <alignment vertical="center" wrapText="1" readingOrder="1"/>
    </xf>
    <xf numFmtId="172" fontId="66" fillId="22" borderId="7" xfId="0" applyNumberFormat="1" applyFont="1" applyFill="1" applyBorder="1" applyAlignment="1">
      <alignment vertical="center" wrapText="1" readingOrder="1"/>
    </xf>
    <xf numFmtId="0" fontId="67" fillId="0" borderId="0" xfId="0" applyFont="1"/>
    <xf numFmtId="0" fontId="15" fillId="16" borderId="7" xfId="0" applyFont="1" applyFill="1" applyBorder="1" applyAlignment="1">
      <alignment horizontal="center"/>
    </xf>
    <xf numFmtId="41" fontId="15" fillId="16" borderId="7" xfId="0" applyNumberFormat="1" applyFont="1" applyFill="1" applyBorder="1" applyAlignment="1">
      <alignment horizontal="center"/>
    </xf>
    <xf numFmtId="0" fontId="15" fillId="16" borderId="7" xfId="0" applyFont="1" applyFill="1" applyBorder="1" applyAlignment="1">
      <alignment horizontal="right"/>
    </xf>
    <xf numFmtId="166" fontId="15" fillId="16" borderId="7" xfId="0" applyNumberFormat="1" applyFont="1" applyFill="1" applyBorder="1" applyAlignment="1">
      <alignment horizontal="center" vertical="center" wrapText="1"/>
    </xf>
    <xf numFmtId="170" fontId="15" fillId="18" borderId="7" xfId="3" applyNumberFormat="1" applyFont="1" applyFill="1" applyBorder="1" applyAlignment="1">
      <alignment horizontal="right" vertical="center" wrapText="1"/>
    </xf>
    <xf numFmtId="0" fontId="40" fillId="2" borderId="7" xfId="0" applyFont="1" applyFill="1" applyBorder="1" applyAlignment="1" applyProtection="1">
      <alignment horizontal="left" vertical="center" wrapText="1"/>
      <protection locked="0"/>
    </xf>
    <xf numFmtId="0" fontId="40" fillId="2" borderId="7" xfId="0" applyFont="1" applyFill="1" applyBorder="1" applyAlignment="1" applyProtection="1">
      <alignment horizontal="center" vertical="center" wrapText="1"/>
      <protection locked="0"/>
    </xf>
    <xf numFmtId="0" fontId="40" fillId="2" borderId="7" xfId="0" applyFont="1" applyFill="1" applyBorder="1" applyAlignment="1" applyProtection="1">
      <alignment vertical="center" wrapText="1"/>
      <protection locked="0"/>
    </xf>
    <xf numFmtId="0" fontId="59" fillId="0" borderId="7" xfId="0" applyFont="1" applyFill="1" applyBorder="1" applyAlignment="1" applyProtection="1">
      <alignment vertical="center" wrapText="1" shrinkToFit="1" readingOrder="1"/>
    </xf>
    <xf numFmtId="0" fontId="58" fillId="0" borderId="7" xfId="0" applyFont="1" applyFill="1" applyBorder="1" applyAlignment="1">
      <alignment vertical="center" wrapText="1" readingOrder="1"/>
    </xf>
    <xf numFmtId="172" fontId="66" fillId="22" borderId="7" xfId="2" applyNumberFormat="1" applyFont="1" applyFill="1" applyBorder="1" applyAlignment="1">
      <alignment vertical="center" wrapText="1" readingOrder="1"/>
    </xf>
    <xf numFmtId="0" fontId="26" fillId="2" borderId="7" xfId="0" applyFont="1" applyFill="1" applyBorder="1"/>
    <xf numFmtId="167" fontId="26" fillId="2" borderId="7" xfId="0" applyNumberFormat="1" applyFont="1" applyFill="1" applyBorder="1"/>
    <xf numFmtId="0" fontId="58" fillId="2" borderId="7" xfId="0" applyFont="1" applyFill="1" applyBorder="1" applyAlignment="1">
      <alignment vertical="center" wrapText="1" readingOrder="1"/>
    </xf>
    <xf numFmtId="14" fontId="33" fillId="2" borderId="7" xfId="0" applyNumberFormat="1" applyFont="1" applyFill="1" applyBorder="1" applyAlignment="1" applyProtection="1">
      <alignment horizontal="left" vertical="center" wrapText="1"/>
      <protection locked="0"/>
    </xf>
    <xf numFmtId="0" fontId="60" fillId="2" borderId="7" xfId="0" applyFont="1" applyFill="1" applyBorder="1" applyAlignment="1">
      <alignment horizontal="left" vertical="center" wrapText="1"/>
    </xf>
    <xf numFmtId="172" fontId="66" fillId="15" borderId="7" xfId="2" applyNumberFormat="1" applyFont="1" applyFill="1" applyBorder="1" applyAlignment="1">
      <alignment vertical="center" wrapText="1" readingOrder="1"/>
    </xf>
    <xf numFmtId="172" fontId="66" fillId="15" borderId="7" xfId="0" applyNumberFormat="1" applyFont="1" applyFill="1" applyBorder="1" applyAlignment="1">
      <alignment vertical="center" wrapText="1" readingOrder="1"/>
    </xf>
    <xf numFmtId="169" fontId="66" fillId="15" borderId="7" xfId="0" applyNumberFormat="1" applyFont="1" applyFill="1" applyBorder="1" applyAlignment="1">
      <alignment vertical="center" wrapText="1" readingOrder="1"/>
    </xf>
    <xf numFmtId="0" fontId="14" fillId="15" borderId="7" xfId="0" applyFont="1" applyFill="1" applyBorder="1" applyAlignment="1">
      <alignment vertical="center" wrapText="1" readingOrder="1"/>
    </xf>
    <xf numFmtId="0" fontId="14" fillId="8" borderId="7" xfId="0" applyFont="1" applyFill="1" applyBorder="1" applyAlignment="1">
      <alignment vertical="center" wrapText="1" readingOrder="1"/>
    </xf>
    <xf numFmtId="167" fontId="24" fillId="2" borderId="0" xfId="2" applyNumberFormat="1" applyFont="1" applyFill="1" applyBorder="1" applyAlignment="1">
      <alignment vertical="center" wrapText="1"/>
    </xf>
    <xf numFmtId="4" fontId="0" fillId="2" borderId="0" xfId="0" applyNumberFormat="1" applyFont="1" applyFill="1"/>
    <xf numFmtId="43" fontId="0" fillId="2" borderId="0" xfId="0" applyNumberFormat="1" applyFont="1" applyFill="1"/>
    <xf numFmtId="172" fontId="0" fillId="2" borderId="0" xfId="2" applyNumberFormat="1" applyFont="1" applyFill="1"/>
    <xf numFmtId="172" fontId="0" fillId="2" borderId="0" xfId="0" applyNumberFormat="1" applyFont="1" applyFill="1"/>
    <xf numFmtId="0" fontId="23" fillId="2" borderId="0" xfId="0" applyFont="1" applyFill="1" applyBorder="1" applyAlignment="1">
      <alignment vertical="center" wrapText="1"/>
    </xf>
    <xf numFmtId="0" fontId="23" fillId="2" borderId="0" xfId="0" applyFont="1" applyFill="1" applyBorder="1" applyAlignment="1">
      <alignment horizontal="left" vertical="center" wrapText="1"/>
    </xf>
    <xf numFmtId="0" fontId="32" fillId="2" borderId="0" xfId="0" applyFont="1" applyFill="1" applyBorder="1"/>
    <xf numFmtId="172" fontId="24" fillId="2" borderId="0" xfId="2" applyNumberFormat="1" applyFont="1" applyFill="1"/>
    <xf numFmtId="0" fontId="47" fillId="8" borderId="7" xfId="0" applyFont="1" applyFill="1" applyBorder="1" applyAlignment="1">
      <alignment horizontal="center" vertical="center" wrapText="1"/>
    </xf>
    <xf numFmtId="169" fontId="0" fillId="2" borderId="0" xfId="0" applyNumberFormat="1" applyFont="1" applyFill="1"/>
    <xf numFmtId="0" fontId="26" fillId="0" borderId="0" xfId="0" applyFont="1" applyAlignment="1">
      <alignment vertical="center"/>
    </xf>
    <xf numFmtId="0" fontId="26" fillId="0" borderId="10" xfId="0" applyFont="1" applyBorder="1" applyAlignment="1">
      <alignment vertical="center" wrapText="1"/>
    </xf>
    <xf numFmtId="0" fontId="26" fillId="0" borderId="24" xfId="0" applyFont="1" applyFill="1" applyBorder="1" applyAlignment="1">
      <alignment vertical="center" wrapText="1"/>
    </xf>
    <xf numFmtId="0" fontId="26" fillId="0" borderId="7" xfId="0" applyFont="1" applyFill="1" applyBorder="1" applyAlignment="1">
      <alignment horizontal="center" vertical="center" wrapText="1"/>
    </xf>
    <xf numFmtId="14" fontId="26" fillId="0" borderId="7" xfId="0" applyNumberFormat="1" applyFont="1" applyFill="1" applyBorder="1" applyAlignment="1">
      <alignment vertical="center" wrapText="1"/>
    </xf>
    <xf numFmtId="9" fontId="26" fillId="0" borderId="7" xfId="1" applyFont="1" applyFill="1" applyBorder="1" applyAlignment="1" applyProtection="1">
      <alignment vertical="center" wrapText="1"/>
      <protection locked="0"/>
    </xf>
    <xf numFmtId="0" fontId="27" fillId="5" borderId="24" xfId="0" applyFont="1" applyFill="1" applyBorder="1" applyAlignment="1">
      <alignment vertical="center" wrapText="1"/>
    </xf>
    <xf numFmtId="0" fontId="27" fillId="5" borderId="7" xfId="0" applyFont="1" applyFill="1" applyBorder="1" applyAlignment="1">
      <alignment horizontal="center" vertical="center" wrapText="1"/>
    </xf>
    <xf numFmtId="0" fontId="27" fillId="5" borderId="7" xfId="0" applyFont="1" applyFill="1" applyBorder="1" applyAlignment="1">
      <alignment vertical="center" wrapText="1"/>
    </xf>
    <xf numFmtId="0" fontId="48" fillId="5" borderId="7" xfId="0" applyFont="1" applyFill="1" applyBorder="1" applyAlignment="1">
      <alignment horizontal="center" vertical="center" wrapText="1"/>
    </xf>
    <xf numFmtId="0" fontId="26" fillId="4" borderId="24" xfId="0" applyFont="1" applyFill="1" applyBorder="1" applyAlignment="1">
      <alignment vertical="center" wrapText="1"/>
    </xf>
    <xf numFmtId="0" fontId="26" fillId="4" borderId="7" xfId="0" applyFont="1" applyFill="1" applyBorder="1" applyAlignment="1">
      <alignment horizontal="center" vertical="center" wrapText="1"/>
    </xf>
    <xf numFmtId="0" fontId="26" fillId="0" borderId="7" xfId="0" applyFont="1" applyBorder="1" applyAlignment="1">
      <alignment vertical="center" wrapText="1"/>
    </xf>
    <xf numFmtId="0" fontId="26" fillId="0" borderId="7" xfId="0" applyFont="1" applyBorder="1" applyAlignment="1" applyProtection="1">
      <alignment vertical="center" wrapText="1"/>
      <protection locked="0"/>
    </xf>
    <xf numFmtId="0" fontId="26" fillId="5" borderId="0" xfId="0" applyFont="1" applyFill="1" applyAlignment="1">
      <alignment vertical="center"/>
    </xf>
    <xf numFmtId="14" fontId="26" fillId="0" borderId="7" xfId="0" applyNumberFormat="1" applyFont="1" applyBorder="1" applyAlignment="1">
      <alignment vertical="center" wrapText="1"/>
    </xf>
    <xf numFmtId="3" fontId="26" fillId="0" borderId="7" xfId="0" applyNumberFormat="1" applyFont="1" applyFill="1" applyBorder="1" applyAlignment="1" applyProtection="1">
      <alignment horizontal="center" vertical="center" wrapText="1"/>
      <protection locked="0"/>
    </xf>
    <xf numFmtId="0" fontId="26" fillId="0" borderId="7" xfId="0" applyFont="1" applyFill="1" applyBorder="1" applyAlignment="1" applyProtection="1">
      <alignment horizontal="center" vertical="center" wrapText="1"/>
      <protection locked="0"/>
    </xf>
    <xf numFmtId="0" fontId="64" fillId="4" borderId="24" xfId="0" applyFont="1" applyFill="1" applyBorder="1" applyAlignment="1">
      <alignment vertical="center" wrapText="1"/>
    </xf>
    <xf numFmtId="0" fontId="64" fillId="4" borderId="7" xfId="0" applyFont="1" applyFill="1" applyBorder="1" applyAlignment="1">
      <alignment horizontal="center" vertical="center" wrapText="1"/>
    </xf>
    <xf numFmtId="0" fontId="64" fillId="4" borderId="7" xfId="0" applyFont="1" applyFill="1" applyBorder="1" applyAlignment="1">
      <alignment vertical="center" wrapText="1"/>
    </xf>
    <xf numFmtId="9" fontId="64" fillId="4" borderId="7" xfId="0" applyNumberFormat="1" applyFont="1" applyFill="1" applyBorder="1" applyAlignment="1" applyProtection="1">
      <alignment horizontal="center" vertical="center" wrapText="1"/>
      <protection locked="0"/>
    </xf>
    <xf numFmtId="0" fontId="70" fillId="4" borderId="10" xfId="0" applyFont="1" applyFill="1" applyBorder="1" applyAlignment="1">
      <alignment vertical="center" wrapText="1"/>
    </xf>
    <xf numFmtId="9" fontId="26" fillId="0" borderId="7" xfId="1" applyFont="1" applyFill="1" applyBorder="1" applyAlignment="1" applyProtection="1">
      <alignment horizontal="center" vertical="center" wrapText="1"/>
      <protection locked="0"/>
    </xf>
    <xf numFmtId="0" fontId="26" fillId="2" borderId="7" xfId="0" applyFont="1" applyFill="1" applyBorder="1" applyAlignment="1">
      <alignment horizontal="center" vertical="center" wrapText="1"/>
    </xf>
    <xf numFmtId="168" fontId="26" fillId="0" borderId="7" xfId="0" applyNumberFormat="1" applyFont="1" applyFill="1" applyBorder="1" applyAlignment="1" applyProtection="1">
      <alignment horizontal="center" vertical="center" wrapText="1"/>
      <protection locked="0"/>
    </xf>
    <xf numFmtId="2" fontId="26" fillId="0" borderId="7" xfId="0" applyNumberFormat="1" applyFont="1" applyFill="1" applyBorder="1" applyAlignment="1" applyProtection="1">
      <alignment horizontal="center" vertical="center" wrapText="1"/>
      <protection locked="0"/>
    </xf>
    <xf numFmtId="9" fontId="26" fillId="0" borderId="7" xfId="1" applyFont="1" applyBorder="1" applyAlignment="1" applyProtection="1">
      <alignment vertical="center" wrapText="1"/>
      <protection locked="0"/>
    </xf>
    <xf numFmtId="0" fontId="26" fillId="0" borderId="25" xfId="0" applyFont="1" applyBorder="1" applyAlignment="1">
      <alignment vertical="center" wrapText="1"/>
    </xf>
    <xf numFmtId="0" fontId="26" fillId="0" borderId="11" xfId="0" applyFont="1" applyFill="1" applyBorder="1" applyAlignment="1">
      <alignment horizontal="center" vertical="center" wrapText="1"/>
    </xf>
    <xf numFmtId="0" fontId="26" fillId="0" borderId="11" xfId="0" applyFont="1" applyBorder="1" applyAlignment="1">
      <alignment vertical="center" wrapText="1"/>
    </xf>
    <xf numFmtId="9" fontId="26" fillId="0" borderId="11" xfId="1" applyFont="1" applyBorder="1" applyAlignment="1" applyProtection="1">
      <alignment vertical="center" wrapText="1"/>
      <protection locked="0"/>
    </xf>
    <xf numFmtId="9" fontId="26" fillId="0" borderId="11" xfId="1" applyFont="1" applyBorder="1" applyAlignment="1" applyProtection="1">
      <alignment horizontal="center" vertical="center" wrapText="1"/>
      <protection locked="0"/>
    </xf>
    <xf numFmtId="0" fontId="59" fillId="2" borderId="7" xfId="0" applyFont="1" applyFill="1" applyBorder="1" applyAlignment="1" applyProtection="1">
      <alignment vertical="center" wrapText="1" shrinkToFit="1" readingOrder="1"/>
    </xf>
    <xf numFmtId="173" fontId="29" fillId="2" borderId="0" xfId="2" applyNumberFormat="1" applyFont="1" applyFill="1" applyBorder="1" applyAlignment="1">
      <alignment horizontal="left" vertical="center" wrapText="1"/>
    </xf>
    <xf numFmtId="168" fontId="26" fillId="23" borderId="7" xfId="1" applyNumberFormat="1" applyFont="1" applyFill="1" applyBorder="1" applyAlignment="1" applyProtection="1">
      <alignment vertical="center" wrapText="1"/>
      <protection locked="0"/>
    </xf>
    <xf numFmtId="0" fontId="64" fillId="0" borderId="0" xfId="0" applyFont="1" applyAlignment="1">
      <alignment vertical="center"/>
    </xf>
    <xf numFmtId="169" fontId="28" fillId="0" borderId="0" xfId="0" applyNumberFormat="1" applyFont="1" applyAlignment="1">
      <alignment vertical="center"/>
    </xf>
    <xf numFmtId="9" fontId="64" fillId="0" borderId="7" xfId="0" applyNumberFormat="1" applyFont="1" applyFill="1" applyBorder="1" applyAlignment="1" applyProtection="1">
      <alignment horizontal="center" vertical="center" wrapText="1"/>
      <protection locked="0"/>
    </xf>
    <xf numFmtId="0" fontId="64" fillId="0" borderId="7" xfId="0" applyFont="1" applyFill="1" applyBorder="1" applyAlignment="1" applyProtection="1">
      <alignment vertical="center" wrapText="1"/>
      <protection locked="0"/>
    </xf>
    <xf numFmtId="168" fontId="64" fillId="0" borderId="7" xfId="0" applyNumberFormat="1" applyFont="1" applyFill="1" applyBorder="1" applyAlignment="1" applyProtection="1">
      <alignment horizontal="center" vertical="center" wrapText="1"/>
      <protection locked="0"/>
    </xf>
    <xf numFmtId="2" fontId="64" fillId="0" borderId="7" xfId="0" applyNumberFormat="1" applyFont="1" applyFill="1" applyBorder="1" applyAlignment="1" applyProtection="1">
      <alignment horizontal="center" vertical="center" wrapText="1"/>
      <protection locked="0"/>
    </xf>
    <xf numFmtId="9" fontId="64" fillId="0" borderId="7" xfId="1" applyFont="1" applyBorder="1" applyAlignment="1" applyProtection="1">
      <alignment horizontal="center" vertical="center" wrapText="1"/>
      <protection locked="0"/>
    </xf>
    <xf numFmtId="171" fontId="64" fillId="0" borderId="7" xfId="2" applyNumberFormat="1" applyFont="1" applyFill="1" applyBorder="1" applyAlignment="1" applyProtection="1">
      <alignment horizontal="center" vertical="center" wrapText="1"/>
      <protection locked="0"/>
    </xf>
    <xf numFmtId="0" fontId="73" fillId="2" borderId="10" xfId="0" applyFont="1" applyFill="1" applyBorder="1" applyAlignment="1">
      <alignment horizontal="left" vertical="center" wrapText="1"/>
    </xf>
    <xf numFmtId="0" fontId="64" fillId="2" borderId="0" xfId="0" applyFont="1" applyFill="1" applyAlignment="1">
      <alignment vertical="center"/>
    </xf>
    <xf numFmtId="3" fontId="24" fillId="2" borderId="0" xfId="0" applyNumberFormat="1" applyFont="1" applyFill="1"/>
    <xf numFmtId="172" fontId="25" fillId="6" borderId="7" xfId="0" applyNumberFormat="1" applyFont="1" applyFill="1" applyBorder="1" applyAlignment="1">
      <alignment vertical="center" wrapText="1"/>
    </xf>
    <xf numFmtId="41" fontId="0" fillId="2" borderId="0" xfId="0" applyNumberFormat="1" applyFont="1" applyFill="1"/>
    <xf numFmtId="0" fontId="64" fillId="2" borderId="0" xfId="0" applyFont="1" applyFill="1" applyAlignment="1">
      <alignment horizontal="left" vertical="center"/>
    </xf>
    <xf numFmtId="0" fontId="34" fillId="8" borderId="7" xfId="0" applyFont="1" applyFill="1" applyBorder="1" applyAlignment="1">
      <alignment horizontal="left" vertical="center" wrapText="1"/>
    </xf>
    <xf numFmtId="0" fontId="65" fillId="4" borderId="30" xfId="0" applyFont="1" applyFill="1" applyBorder="1" applyAlignment="1">
      <alignment horizontal="left" vertical="top" wrapText="1"/>
    </xf>
    <xf numFmtId="0" fontId="65" fillId="4" borderId="44" xfId="0" applyFont="1" applyFill="1" applyBorder="1" applyAlignment="1">
      <alignment horizontal="left" vertical="top" wrapText="1"/>
    </xf>
    <xf numFmtId="0" fontId="65" fillId="4" borderId="45" xfId="0" applyFont="1" applyFill="1" applyBorder="1" applyAlignment="1">
      <alignment horizontal="left" vertical="top" wrapText="1"/>
    </xf>
    <xf numFmtId="0" fontId="65" fillId="4" borderId="23" xfId="0" applyFont="1" applyFill="1" applyBorder="1" applyAlignment="1">
      <alignment horizontal="left" vertical="top" wrapText="1"/>
    </xf>
    <xf numFmtId="0" fontId="65" fillId="4" borderId="6" xfId="0" applyFont="1" applyFill="1" applyBorder="1" applyAlignment="1">
      <alignment horizontal="left" vertical="top" wrapText="1"/>
    </xf>
    <xf numFmtId="0" fontId="65" fillId="4" borderId="46" xfId="0" applyFont="1" applyFill="1" applyBorder="1" applyAlignment="1">
      <alignment horizontal="left" vertical="top" wrapText="1"/>
    </xf>
    <xf numFmtId="0" fontId="52" fillId="6" borderId="7" xfId="0" applyFont="1" applyFill="1" applyBorder="1" applyAlignment="1">
      <alignment horizontal="left" vertical="center"/>
    </xf>
    <xf numFmtId="0" fontId="53" fillId="0" borderId="7" xfId="0" applyFont="1" applyBorder="1" applyAlignment="1">
      <alignment horizontal="left" vertical="center"/>
    </xf>
    <xf numFmtId="0" fontId="29" fillId="4" borderId="0" xfId="0" applyFont="1" applyFill="1" applyBorder="1" applyAlignment="1">
      <alignment horizontal="justify" wrapText="1"/>
    </xf>
    <xf numFmtId="0" fontId="52" fillId="0" borderId="7" xfId="0" applyFont="1" applyBorder="1" applyAlignment="1">
      <alignment horizontal="left" vertical="center"/>
    </xf>
    <xf numFmtId="0" fontId="52" fillId="6" borderId="7" xfId="0" applyFont="1" applyFill="1" applyBorder="1" applyAlignment="1">
      <alignment horizontal="left" vertical="center" wrapText="1"/>
    </xf>
    <xf numFmtId="0" fontId="34" fillId="8" borderId="7" xfId="0" applyFont="1" applyFill="1" applyBorder="1" applyAlignment="1">
      <alignment horizontal="center" vertical="center" wrapText="1"/>
    </xf>
    <xf numFmtId="0" fontId="34" fillId="18" borderId="14" xfId="0" applyFont="1" applyFill="1" applyBorder="1" applyAlignment="1">
      <alignment horizontal="left" vertical="center" wrapText="1"/>
    </xf>
    <xf numFmtId="0" fontId="34" fillId="18" borderId="47" xfId="0" applyFont="1" applyFill="1" applyBorder="1" applyAlignment="1">
      <alignment horizontal="left" vertical="center" wrapText="1"/>
    </xf>
    <xf numFmtId="41" fontId="23" fillId="2" borderId="7" xfId="0" applyNumberFormat="1" applyFont="1" applyFill="1" applyBorder="1" applyAlignment="1">
      <alignment horizontal="left" vertical="center" wrapText="1"/>
    </xf>
    <xf numFmtId="0" fontId="52" fillId="0" borderId="7" xfId="0" applyFont="1" applyBorder="1" applyAlignment="1">
      <alignment horizontal="justify" vertical="center"/>
    </xf>
    <xf numFmtId="0" fontId="72" fillId="2" borderId="30" xfId="0" applyFont="1" applyFill="1" applyBorder="1" applyAlignment="1">
      <alignment horizontal="left" vertical="center" wrapText="1"/>
    </xf>
    <xf numFmtId="0" fontId="72" fillId="2" borderId="44" xfId="0" applyFont="1" applyFill="1" applyBorder="1" applyAlignment="1">
      <alignment horizontal="left" vertical="center" wrapText="1"/>
    </xf>
    <xf numFmtId="0" fontId="72" fillId="2" borderId="45" xfId="0" applyFont="1" applyFill="1" applyBorder="1" applyAlignment="1">
      <alignment horizontal="left" vertical="center" wrapText="1"/>
    </xf>
    <xf numFmtId="0" fontId="72" fillId="2" borderId="22" xfId="0" applyFont="1" applyFill="1" applyBorder="1" applyAlignment="1">
      <alignment horizontal="left" vertical="center" wrapText="1"/>
    </xf>
    <xf numFmtId="0" fontId="72" fillId="2" borderId="0" xfId="0" applyFont="1" applyFill="1" applyBorder="1" applyAlignment="1">
      <alignment horizontal="left" vertical="center" wrapText="1"/>
    </xf>
    <xf numFmtId="0" fontId="72" fillId="2" borderId="48" xfId="0" applyFont="1" applyFill="1" applyBorder="1" applyAlignment="1">
      <alignment horizontal="left" vertical="center" wrapText="1"/>
    </xf>
    <xf numFmtId="0" fontId="72" fillId="2" borderId="23" xfId="0" applyFont="1" applyFill="1" applyBorder="1" applyAlignment="1">
      <alignment horizontal="left" vertical="center" wrapText="1"/>
    </xf>
    <xf numFmtId="0" fontId="72" fillId="2" borderId="6" xfId="0" applyFont="1" applyFill="1" applyBorder="1" applyAlignment="1">
      <alignment horizontal="left" vertical="center" wrapText="1"/>
    </xf>
    <xf numFmtId="0" fontId="72" fillId="2" borderId="46" xfId="0" applyFont="1" applyFill="1" applyBorder="1" applyAlignment="1">
      <alignment horizontal="left" vertical="center" wrapText="1"/>
    </xf>
    <xf numFmtId="0" fontId="38" fillId="8" borderId="41" xfId="0" applyFont="1" applyFill="1" applyBorder="1" applyAlignment="1">
      <alignment horizontal="center" vertical="center" wrapText="1"/>
    </xf>
    <xf numFmtId="0" fontId="38" fillId="8" borderId="42" xfId="0" applyFont="1" applyFill="1" applyBorder="1" applyAlignment="1">
      <alignment horizontal="center" vertical="center" wrapText="1"/>
    </xf>
    <xf numFmtId="0" fontId="27" fillId="2" borderId="76" xfId="0" applyFont="1" applyFill="1" applyBorder="1" applyAlignment="1">
      <alignment horizontal="left" vertical="center" wrapText="1"/>
    </xf>
    <xf numFmtId="0" fontId="27" fillId="2" borderId="77" xfId="0" applyFont="1" applyFill="1" applyBorder="1" applyAlignment="1">
      <alignment horizontal="left" vertical="center" wrapText="1"/>
    </xf>
    <xf numFmtId="0" fontId="27" fillId="2" borderId="78" xfId="0" applyFont="1" applyFill="1" applyBorder="1" applyAlignment="1">
      <alignment horizontal="left" vertical="center" wrapText="1"/>
    </xf>
    <xf numFmtId="0" fontId="27" fillId="2" borderId="79" xfId="0" applyFont="1" applyFill="1" applyBorder="1" applyAlignment="1">
      <alignment horizontal="left" vertical="center" wrapText="1"/>
    </xf>
    <xf numFmtId="0" fontId="27" fillId="2" borderId="80" xfId="0" applyFont="1" applyFill="1" applyBorder="1" applyAlignment="1">
      <alignment horizontal="left" vertical="center" wrapText="1"/>
    </xf>
    <xf numFmtId="0" fontId="27" fillId="2" borderId="81" xfId="0" applyFont="1" applyFill="1" applyBorder="1" applyAlignment="1">
      <alignment horizontal="left" vertical="center" wrapText="1"/>
    </xf>
    <xf numFmtId="0" fontId="27" fillId="2" borderId="82" xfId="0" applyFont="1" applyFill="1" applyBorder="1" applyAlignment="1">
      <alignment horizontal="left" vertical="center" wrapText="1"/>
    </xf>
    <xf numFmtId="0" fontId="27" fillId="2" borderId="83" xfId="0" applyFont="1" applyFill="1" applyBorder="1" applyAlignment="1">
      <alignment horizontal="left" vertical="center" wrapText="1"/>
    </xf>
    <xf numFmtId="0" fontId="27" fillId="2" borderId="84" xfId="0" applyFont="1" applyFill="1" applyBorder="1" applyAlignment="1">
      <alignment horizontal="left" vertical="center" wrapText="1"/>
    </xf>
    <xf numFmtId="0" fontId="31" fillId="4" borderId="85" xfId="0" applyFont="1" applyFill="1" applyBorder="1" applyAlignment="1">
      <alignment horizontal="left" vertical="center" wrapText="1"/>
    </xf>
    <xf numFmtId="0" fontId="31" fillId="4" borderId="86" xfId="0" applyFont="1" applyFill="1" applyBorder="1" applyAlignment="1">
      <alignment horizontal="left" vertical="center" wrapText="1"/>
    </xf>
    <xf numFmtId="0" fontId="31" fillId="4" borderId="87" xfId="0" applyFont="1" applyFill="1" applyBorder="1" applyAlignment="1">
      <alignment horizontal="left" vertical="center" wrapText="1"/>
    </xf>
    <xf numFmtId="0" fontId="54" fillId="18" borderId="7" xfId="0" applyFont="1" applyFill="1" applyBorder="1" applyAlignment="1" applyProtection="1">
      <alignment horizontal="left" vertical="center"/>
      <protection locked="0"/>
    </xf>
    <xf numFmtId="0" fontId="47" fillId="8" borderId="14" xfId="0" applyFont="1" applyFill="1" applyBorder="1" applyAlignment="1">
      <alignment horizontal="center"/>
    </xf>
    <xf numFmtId="0" fontId="47" fillId="8" borderId="27" xfId="0" applyFont="1" applyFill="1" applyBorder="1" applyAlignment="1">
      <alignment horizontal="center"/>
    </xf>
    <xf numFmtId="0" fontId="47" fillId="8" borderId="47" xfId="0" applyFont="1" applyFill="1" applyBorder="1" applyAlignment="1">
      <alignment horizontal="center"/>
    </xf>
    <xf numFmtId="0" fontId="27" fillId="4" borderId="70" xfId="0" applyFont="1" applyFill="1" applyBorder="1" applyAlignment="1">
      <alignment horizontal="left" vertical="center" wrapText="1" indent="1"/>
    </xf>
    <xf numFmtId="0" fontId="26" fillId="4" borderId="71" xfId="0" applyFont="1" applyFill="1" applyBorder="1" applyAlignment="1">
      <alignment horizontal="left" vertical="center" wrapText="1" indent="1"/>
    </xf>
    <xf numFmtId="0" fontId="27" fillId="2" borderId="69" xfId="0" applyFont="1" applyFill="1" applyBorder="1" applyAlignment="1">
      <alignment horizontal="left" vertical="center" wrapText="1" indent="1"/>
    </xf>
    <xf numFmtId="0" fontId="26" fillId="2" borderId="67" xfId="0" applyFont="1" applyFill="1" applyBorder="1" applyAlignment="1">
      <alignment horizontal="left" vertical="center" wrapText="1" indent="1"/>
    </xf>
    <xf numFmtId="0" fontId="61" fillId="2" borderId="7" xfId="0" applyFont="1" applyFill="1" applyBorder="1" applyAlignment="1">
      <alignment horizontal="left" vertical="center" wrapText="1" indent="1"/>
    </xf>
    <xf numFmtId="0" fontId="47" fillId="18" borderId="7" xfId="0" applyFont="1" applyFill="1" applyBorder="1" applyAlignment="1">
      <alignment vertical="center" wrapText="1"/>
    </xf>
    <xf numFmtId="0" fontId="62" fillId="2" borderId="7" xfId="0" applyFont="1" applyFill="1" applyBorder="1" applyAlignment="1">
      <alignment horizontal="left" vertical="center" wrapText="1" indent="1"/>
    </xf>
    <xf numFmtId="0" fontId="47" fillId="8" borderId="7" xfId="0" applyFont="1" applyFill="1" applyBorder="1" applyAlignment="1">
      <alignment horizontal="left" vertical="center" wrapText="1"/>
    </xf>
    <xf numFmtId="0" fontId="47" fillId="8" borderId="14" xfId="0" applyFont="1" applyFill="1" applyBorder="1" applyAlignment="1">
      <alignment horizontal="left" vertical="center" wrapText="1"/>
    </xf>
    <xf numFmtId="0" fontId="27" fillId="2" borderId="7" xfId="0" applyFont="1" applyFill="1" applyBorder="1" applyAlignment="1">
      <alignment horizontal="left" vertical="center" wrapText="1" indent="1"/>
    </xf>
    <xf numFmtId="0" fontId="38" fillId="8" borderId="49" xfId="0" applyFont="1" applyFill="1" applyBorder="1" applyAlignment="1">
      <alignment horizontal="left" vertical="center" wrapText="1"/>
    </xf>
    <xf numFmtId="0" fontId="38" fillId="8" borderId="50" xfId="0" applyFont="1" applyFill="1" applyBorder="1" applyAlignment="1">
      <alignment horizontal="left" vertical="center" wrapText="1"/>
    </xf>
    <xf numFmtId="0" fontId="38" fillId="8" borderId="34" xfId="0" applyFont="1" applyFill="1" applyBorder="1" applyAlignment="1">
      <alignment horizontal="left" vertical="center" wrapText="1"/>
    </xf>
    <xf numFmtId="0" fontId="47" fillId="8" borderId="51" xfId="0" applyFont="1" applyFill="1" applyBorder="1" applyAlignment="1">
      <alignment horizontal="left" vertical="center" wrapText="1"/>
    </xf>
    <xf numFmtId="0" fontId="47" fillId="8" borderId="27" xfId="0" applyFont="1" applyFill="1" applyBorder="1" applyAlignment="1">
      <alignment horizontal="left" vertical="center" wrapText="1"/>
    </xf>
    <xf numFmtId="0" fontId="47" fillId="8" borderId="38" xfId="0" applyFont="1" applyFill="1" applyBorder="1" applyAlignment="1">
      <alignment horizontal="left" vertical="center" wrapText="1"/>
    </xf>
    <xf numFmtId="0" fontId="55" fillId="4" borderId="52" xfId="0" applyFont="1" applyFill="1" applyBorder="1" applyAlignment="1">
      <alignment horizontal="left" vertical="center" wrapText="1"/>
    </xf>
    <xf numFmtId="0" fontId="31" fillId="2" borderId="69" xfId="0" applyFont="1" applyFill="1" applyBorder="1" applyAlignment="1">
      <alignment vertical="top" wrapText="1"/>
    </xf>
    <xf numFmtId="0" fontId="32" fillId="2" borderId="67" xfId="0" applyFont="1" applyFill="1" applyBorder="1" applyAlignment="1">
      <alignment vertical="top" wrapText="1"/>
    </xf>
    <xf numFmtId="0" fontId="31" fillId="2" borderId="69" xfId="0" applyFont="1" applyFill="1" applyBorder="1" applyAlignment="1">
      <alignment horizontal="left" vertical="top"/>
    </xf>
    <xf numFmtId="0" fontId="31" fillId="2" borderId="67" xfId="0" applyFont="1" applyFill="1" applyBorder="1" applyAlignment="1">
      <alignment horizontal="left" vertical="top"/>
    </xf>
    <xf numFmtId="0" fontId="43" fillId="2" borderId="1" xfId="0" applyFont="1" applyFill="1" applyBorder="1" applyAlignment="1">
      <alignment horizontal="left"/>
    </xf>
    <xf numFmtId="167" fontId="47" fillId="8" borderId="7" xfId="2" applyNumberFormat="1" applyFont="1" applyFill="1" applyBorder="1" applyAlignment="1">
      <alignment horizontal="center" vertical="center"/>
    </xf>
    <xf numFmtId="0" fontId="47" fillId="8" borderId="7" xfId="0" applyFont="1" applyFill="1" applyBorder="1" applyAlignment="1">
      <alignment horizontal="center" vertical="center" wrapText="1"/>
    </xf>
    <xf numFmtId="0" fontId="56" fillId="8" borderId="7" xfId="0" applyFont="1" applyFill="1" applyBorder="1" applyAlignment="1">
      <alignment horizontal="right" vertical="center" wrapText="1" readingOrder="1"/>
    </xf>
    <xf numFmtId="0" fontId="32" fillId="4" borderId="53" xfId="0" applyFont="1" applyFill="1" applyBorder="1" applyAlignment="1">
      <alignment horizontal="left"/>
    </xf>
    <xf numFmtId="0" fontId="32" fillId="4" borderId="52" xfId="0" applyFont="1" applyFill="1" applyBorder="1" applyAlignment="1">
      <alignment horizontal="left"/>
    </xf>
    <xf numFmtId="0" fontId="32" fillId="4" borderId="54" xfId="0" applyFont="1" applyFill="1" applyBorder="1" applyAlignment="1">
      <alignment horizontal="left"/>
    </xf>
    <xf numFmtId="167" fontId="47" fillId="8" borderId="7" xfId="2" applyNumberFormat="1" applyFont="1" applyFill="1" applyBorder="1" applyAlignment="1">
      <alignment horizontal="center" vertical="center" wrapText="1"/>
    </xf>
    <xf numFmtId="0" fontId="47" fillId="8" borderId="14" xfId="0" applyFont="1" applyFill="1" applyBorder="1" applyAlignment="1">
      <alignment horizontal="center" vertical="center" wrapText="1"/>
    </xf>
    <xf numFmtId="0" fontId="31" fillId="11" borderId="30" xfId="0" applyFont="1" applyFill="1" applyBorder="1" applyAlignment="1">
      <alignment vertical="top"/>
    </xf>
    <xf numFmtId="0" fontId="0" fillId="11" borderId="44" xfId="0" applyFill="1" applyBorder="1" applyAlignment="1">
      <alignment vertical="top"/>
    </xf>
    <xf numFmtId="0" fontId="0" fillId="11" borderId="45" xfId="0" applyFill="1" applyBorder="1" applyAlignment="1">
      <alignment vertical="top"/>
    </xf>
    <xf numFmtId="0" fontId="0" fillId="11" borderId="22" xfId="0" applyFill="1" applyBorder="1" applyAlignment="1">
      <alignment vertical="top"/>
    </xf>
    <xf numFmtId="0" fontId="0" fillId="11" borderId="0" xfId="0" applyFill="1" applyBorder="1" applyAlignment="1">
      <alignment vertical="top"/>
    </xf>
    <xf numFmtId="0" fontId="0" fillId="11" borderId="48" xfId="0" applyFill="1" applyBorder="1" applyAlignment="1">
      <alignment vertical="top"/>
    </xf>
    <xf numFmtId="0" fontId="27" fillId="14" borderId="7" xfId="0" applyFont="1" applyFill="1" applyBorder="1" applyAlignment="1">
      <alignment horizontal="center" vertical="center" wrapText="1"/>
    </xf>
    <xf numFmtId="0" fontId="44" fillId="8" borderId="14" xfId="0" applyFont="1" applyFill="1" applyBorder="1" applyAlignment="1">
      <alignment horizontal="left"/>
    </xf>
    <xf numFmtId="0" fontId="44" fillId="8" borderId="27" xfId="0" applyFont="1" applyFill="1" applyBorder="1" applyAlignment="1">
      <alignment horizontal="left"/>
    </xf>
    <xf numFmtId="0" fontId="44" fillId="8" borderId="47" xfId="0" applyFont="1" applyFill="1" applyBorder="1" applyAlignment="1">
      <alignment horizontal="left"/>
    </xf>
    <xf numFmtId="0" fontId="0" fillId="2" borderId="0" xfId="0" applyFill="1" applyBorder="1" applyAlignment="1">
      <alignment horizontal="left"/>
    </xf>
    <xf numFmtId="0" fontId="47" fillId="2" borderId="0" xfId="0" applyFont="1" applyFill="1" applyBorder="1" applyAlignment="1">
      <alignment horizontal="center" vertical="center" wrapText="1"/>
    </xf>
    <xf numFmtId="41" fontId="46" fillId="16" borderId="7" xfId="0" applyNumberFormat="1" applyFont="1" applyFill="1" applyBorder="1" applyAlignment="1">
      <alignment horizontal="center" vertical="center" wrapText="1"/>
    </xf>
    <xf numFmtId="0" fontId="23" fillId="4" borderId="0" xfId="0" applyFont="1" applyFill="1" applyBorder="1" applyAlignment="1">
      <alignment horizontal="left"/>
    </xf>
    <xf numFmtId="0" fontId="15" fillId="16" borderId="14" xfId="0" applyFont="1" applyFill="1" applyBorder="1" applyAlignment="1">
      <alignment horizontal="right"/>
    </xf>
    <xf numFmtId="0" fontId="15" fillId="16" borderId="47" xfId="0" applyFont="1" applyFill="1" applyBorder="1" applyAlignment="1">
      <alignment horizontal="right"/>
    </xf>
    <xf numFmtId="0" fontId="57" fillId="18" borderId="7" xfId="0" applyFont="1" applyFill="1" applyBorder="1" applyAlignment="1">
      <alignment horizontal="center" vertical="center" wrapText="1"/>
    </xf>
    <xf numFmtId="0" fontId="15" fillId="20" borderId="7" xfId="0" applyFont="1" applyFill="1" applyBorder="1" applyAlignment="1">
      <alignment horizontal="left" vertical="center" wrapText="1" readingOrder="1"/>
    </xf>
    <xf numFmtId="0" fontId="15" fillId="21" borderId="7" xfId="0" applyFont="1" applyFill="1" applyBorder="1" applyAlignment="1">
      <alignment horizontal="left" vertical="center" wrapText="1" readingOrder="1"/>
    </xf>
    <xf numFmtId="0" fontId="46" fillId="16" borderId="7" xfId="0" applyFont="1" applyFill="1" applyBorder="1" applyAlignment="1">
      <alignment horizontal="left" vertical="center"/>
    </xf>
    <xf numFmtId="0" fontId="46" fillId="16" borderId="7" xfId="0" quotePrefix="1" applyFont="1" applyFill="1" applyBorder="1" applyAlignment="1">
      <alignment horizontal="center" vertical="center" wrapText="1" readingOrder="1"/>
    </xf>
    <xf numFmtId="0" fontId="46" fillId="16" borderId="7" xfId="0" applyFont="1" applyFill="1" applyBorder="1" applyAlignment="1">
      <alignment horizontal="center" vertical="center" wrapText="1" readingOrder="1"/>
    </xf>
    <xf numFmtId="0" fontId="15" fillId="19" borderId="7" xfId="0" applyFont="1" applyFill="1" applyBorder="1" applyAlignment="1">
      <alignment horizontal="left" vertical="center" wrapText="1" readingOrder="1"/>
    </xf>
    <xf numFmtId="0" fontId="46" fillId="16" borderId="7" xfId="0" applyFont="1" applyFill="1" applyBorder="1" applyAlignment="1">
      <alignment horizontal="center" vertical="center" wrapText="1"/>
    </xf>
    <xf numFmtId="0" fontId="57" fillId="18" borderId="7" xfId="0" applyFont="1" applyFill="1" applyBorder="1" applyAlignment="1"/>
    <xf numFmtId="0" fontId="47" fillId="8" borderId="21" xfId="0" applyFont="1" applyFill="1" applyBorder="1" applyAlignment="1">
      <alignment horizontal="left" vertical="center" wrapText="1"/>
    </xf>
    <xf numFmtId="0" fontId="47" fillId="8" borderId="55" xfId="0" applyFont="1" applyFill="1" applyBorder="1" applyAlignment="1">
      <alignment horizontal="center" vertical="center" textRotation="90"/>
    </xf>
    <xf numFmtId="0" fontId="47" fillId="8" borderId="56" xfId="0" applyFont="1" applyFill="1" applyBorder="1" applyAlignment="1">
      <alignment horizontal="center" vertical="center" textRotation="90"/>
    </xf>
    <xf numFmtId="0" fontId="47" fillId="8" borderId="57" xfId="0" applyFont="1" applyFill="1" applyBorder="1" applyAlignment="1">
      <alignment horizontal="center" vertical="center" textRotation="90"/>
    </xf>
    <xf numFmtId="41" fontId="47" fillId="8" borderId="58" xfId="0" applyNumberFormat="1" applyFont="1" applyFill="1" applyBorder="1" applyAlignment="1">
      <alignment horizontal="center" vertical="center" wrapText="1"/>
    </xf>
    <xf numFmtId="41" fontId="47" fillId="8" borderId="31" xfId="0" applyNumberFormat="1" applyFont="1" applyFill="1" applyBorder="1" applyAlignment="1">
      <alignment horizontal="center" vertical="center" wrapText="1"/>
    </xf>
    <xf numFmtId="0" fontId="48" fillId="2" borderId="59" xfId="0" applyFont="1" applyFill="1" applyBorder="1" applyAlignment="1">
      <alignment horizontal="left" vertical="center"/>
    </xf>
    <xf numFmtId="0" fontId="48" fillId="2" borderId="60" xfId="0" applyFont="1" applyFill="1" applyBorder="1" applyAlignment="1">
      <alignment horizontal="left" vertical="center"/>
    </xf>
    <xf numFmtId="0" fontId="27" fillId="4" borderId="61" xfId="0" applyFont="1" applyFill="1" applyBorder="1" applyAlignment="1">
      <alignment horizontal="left"/>
    </xf>
    <xf numFmtId="41" fontId="27" fillId="2" borderId="47" xfId="0" applyNumberFormat="1" applyFont="1" applyFill="1" applyBorder="1" applyAlignment="1">
      <alignment horizontal="left" vertical="center" wrapText="1"/>
    </xf>
    <xf numFmtId="41" fontId="27" fillId="2" borderId="7" xfId="0" applyNumberFormat="1" applyFont="1" applyFill="1" applyBorder="1" applyAlignment="1">
      <alignment horizontal="left" vertical="center" wrapText="1"/>
    </xf>
    <xf numFmtId="0" fontId="48" fillId="2" borderId="24" xfId="0" applyFont="1" applyFill="1" applyBorder="1" applyAlignment="1">
      <alignment horizontal="left" vertical="center"/>
    </xf>
    <xf numFmtId="0" fontId="48" fillId="2" borderId="14" xfId="0" applyFont="1" applyFill="1" applyBorder="1" applyAlignment="1">
      <alignment horizontal="left" vertical="center"/>
    </xf>
    <xf numFmtId="41" fontId="27" fillId="2" borderId="63" xfId="0" applyNumberFormat="1" applyFont="1" applyFill="1" applyBorder="1" applyAlignment="1">
      <alignment horizontal="left" vertical="center" wrapText="1"/>
    </xf>
    <xf numFmtId="41" fontId="27" fillId="2" borderId="11" xfId="0" applyNumberFormat="1" applyFont="1" applyFill="1" applyBorder="1" applyAlignment="1">
      <alignment horizontal="left" vertical="center" wrapText="1"/>
    </xf>
    <xf numFmtId="41" fontId="47" fillId="8" borderId="24" xfId="0" applyNumberFormat="1" applyFont="1" applyFill="1" applyBorder="1" applyAlignment="1">
      <alignment horizontal="left" vertical="center" wrapText="1"/>
    </xf>
    <xf numFmtId="41" fontId="47" fillId="8" borderId="14" xfId="0" applyNumberFormat="1" applyFont="1" applyFill="1" applyBorder="1" applyAlignment="1">
      <alignment horizontal="left" vertical="center" wrapText="1"/>
    </xf>
    <xf numFmtId="41" fontId="27" fillId="2" borderId="65" xfId="0" applyNumberFormat="1" applyFont="1" applyFill="1" applyBorder="1" applyAlignment="1">
      <alignment horizontal="left" vertical="center" wrapText="1"/>
    </xf>
    <xf numFmtId="41" fontId="27" fillId="2" borderId="35" xfId="0" applyNumberFormat="1" applyFont="1" applyFill="1" applyBorder="1" applyAlignment="1">
      <alignment horizontal="left" vertical="center" wrapText="1"/>
    </xf>
    <xf numFmtId="0" fontId="29" fillId="2" borderId="0" xfId="0" applyFont="1" applyFill="1" applyBorder="1" applyAlignment="1">
      <alignment horizontal="center" vertical="center" wrapText="1" readingOrder="1"/>
    </xf>
    <xf numFmtId="41" fontId="34" fillId="8" borderId="15" xfId="0" applyNumberFormat="1" applyFont="1" applyFill="1" applyBorder="1" applyAlignment="1">
      <alignment horizontal="center" vertical="center" wrapText="1"/>
    </xf>
    <xf numFmtId="41" fontId="34" fillId="8" borderId="13" xfId="0" applyNumberFormat="1" applyFont="1" applyFill="1" applyBorder="1" applyAlignment="1">
      <alignment horizontal="center" vertical="center" wrapText="1"/>
    </xf>
    <xf numFmtId="0" fontId="29" fillId="9" borderId="24" xfId="0" applyFont="1" applyFill="1" applyBorder="1" applyAlignment="1">
      <alignment horizontal="center" vertical="center" wrapText="1"/>
    </xf>
    <xf numFmtId="0" fontId="29" fillId="9" borderId="29" xfId="0" applyFont="1" applyFill="1" applyBorder="1" applyAlignment="1">
      <alignment horizontal="center" vertical="center" wrapText="1"/>
    </xf>
    <xf numFmtId="0" fontId="29" fillId="9" borderId="62" xfId="0" applyFont="1" applyFill="1" applyBorder="1" applyAlignment="1">
      <alignment horizontal="center" vertical="center" wrapText="1"/>
    </xf>
    <xf numFmtId="41" fontId="34" fillId="8" borderId="59" xfId="0" applyNumberFormat="1" applyFont="1" applyFill="1" applyBorder="1" applyAlignment="1">
      <alignment horizontal="center" vertical="center" wrapText="1"/>
    </xf>
    <xf numFmtId="41" fontId="34" fillId="8" borderId="35" xfId="0" applyNumberFormat="1" applyFont="1" applyFill="1" applyBorder="1" applyAlignment="1">
      <alignment horizontal="center" vertical="center" wrapText="1"/>
    </xf>
    <xf numFmtId="41" fontId="34" fillId="8" borderId="60" xfId="0" applyNumberFormat="1" applyFont="1" applyFill="1" applyBorder="1" applyAlignment="1">
      <alignment horizontal="center" vertical="center" wrapText="1"/>
    </xf>
    <xf numFmtId="0" fontId="29" fillId="9" borderId="26" xfId="0" applyFont="1" applyFill="1" applyBorder="1" applyAlignment="1">
      <alignment horizontal="center" vertical="center" wrapText="1"/>
    </xf>
    <xf numFmtId="0" fontId="24" fillId="2" borderId="0" xfId="0" applyFont="1" applyFill="1" applyAlignment="1">
      <alignment horizontal="center" wrapText="1"/>
    </xf>
    <xf numFmtId="0" fontId="29" fillId="9" borderId="7" xfId="0" applyFont="1" applyFill="1" applyBorder="1" applyAlignment="1">
      <alignment horizontal="center" vertical="center" wrapText="1"/>
    </xf>
    <xf numFmtId="0" fontId="29" fillId="9" borderId="25" xfId="0" applyFont="1" applyFill="1" applyBorder="1" applyAlignment="1">
      <alignment horizontal="center" vertical="center" wrapText="1"/>
    </xf>
    <xf numFmtId="0" fontId="29" fillId="9" borderId="11" xfId="0" applyFont="1" applyFill="1" applyBorder="1" applyAlignment="1">
      <alignment horizontal="center" vertical="center" wrapText="1"/>
    </xf>
    <xf numFmtId="0" fontId="47" fillId="8" borderId="25" xfId="0" applyFont="1" applyFill="1" applyBorder="1" applyAlignment="1">
      <alignment horizontal="left" vertical="center" wrapText="1"/>
    </xf>
    <xf numFmtId="0" fontId="47" fillId="8" borderId="64" xfId="0" applyFont="1" applyFill="1" applyBorder="1" applyAlignment="1">
      <alignment horizontal="left" vertical="center" wrapText="1"/>
    </xf>
    <xf numFmtId="0" fontId="47" fillId="8" borderId="30" xfId="0" applyFont="1" applyFill="1" applyBorder="1" applyAlignment="1">
      <alignment horizontal="left" vertical="center"/>
    </xf>
    <xf numFmtId="0" fontId="47" fillId="8" borderId="44" xfId="0" applyFont="1" applyFill="1" applyBorder="1" applyAlignment="1">
      <alignment horizontal="left" vertical="center"/>
    </xf>
    <xf numFmtId="0" fontId="47" fillId="8" borderId="45" xfId="0" applyFont="1" applyFill="1" applyBorder="1" applyAlignment="1">
      <alignment horizontal="left" vertical="center"/>
    </xf>
    <xf numFmtId="0" fontId="74" fillId="2" borderId="41" xfId="0" applyFont="1" applyFill="1" applyBorder="1" applyAlignment="1">
      <alignment horizontal="left" vertical="center" wrapText="1"/>
    </xf>
    <xf numFmtId="0" fontId="74" fillId="2" borderId="42" xfId="0" applyFont="1" applyFill="1" applyBorder="1" applyAlignment="1">
      <alignment horizontal="left" vertical="center" wrapText="1"/>
    </xf>
    <xf numFmtId="0" fontId="74" fillId="2" borderId="43" xfId="0" applyFont="1" applyFill="1" applyBorder="1" applyAlignment="1">
      <alignment horizontal="left" vertical="center" wrapText="1"/>
    </xf>
    <xf numFmtId="0" fontId="74" fillId="2" borderId="3" xfId="0" applyFont="1" applyFill="1" applyBorder="1" applyAlignment="1">
      <alignment horizontal="left" vertical="center" wrapText="1"/>
    </xf>
    <xf numFmtId="0" fontId="74" fillId="2" borderId="0" xfId="0" applyFont="1" applyFill="1" applyBorder="1" applyAlignment="1">
      <alignment horizontal="left" vertical="center" wrapText="1"/>
    </xf>
    <xf numFmtId="0" fontId="74" fillId="2" borderId="4" xfId="0" applyFont="1" applyFill="1" applyBorder="1" applyAlignment="1">
      <alignment horizontal="left" vertical="center" wrapText="1"/>
    </xf>
    <xf numFmtId="0" fontId="74" fillId="2" borderId="53" xfId="0" applyFont="1" applyFill="1" applyBorder="1" applyAlignment="1">
      <alignment horizontal="left" vertical="center" wrapText="1"/>
    </xf>
    <xf numFmtId="0" fontId="74" fillId="2" borderId="52" xfId="0" applyFont="1" applyFill="1" applyBorder="1" applyAlignment="1">
      <alignment horizontal="left" vertical="center" wrapText="1"/>
    </xf>
    <xf numFmtId="0" fontId="74" fillId="2" borderId="54" xfId="0" applyFont="1" applyFill="1" applyBorder="1" applyAlignment="1">
      <alignment horizontal="left" vertical="center" wrapText="1"/>
    </xf>
    <xf numFmtId="0" fontId="34" fillId="8" borderId="4" xfId="0" applyFont="1" applyFill="1" applyBorder="1" applyAlignment="1">
      <alignment horizontal="center" vertical="center" textRotation="90"/>
    </xf>
    <xf numFmtId="0" fontId="34" fillId="8" borderId="54" xfId="0" applyFont="1" applyFill="1" applyBorder="1" applyAlignment="1">
      <alignment horizontal="center" vertical="center" textRotation="90"/>
    </xf>
    <xf numFmtId="0" fontId="27" fillId="2" borderId="0" xfId="0" applyFont="1" applyFill="1" applyBorder="1" applyAlignment="1">
      <alignment horizontal="center" vertical="center" wrapText="1"/>
    </xf>
    <xf numFmtId="0" fontId="63" fillId="2" borderId="70" xfId="0" applyFont="1" applyFill="1" applyBorder="1" applyAlignment="1">
      <alignment horizontal="left" vertical="top" wrapText="1"/>
    </xf>
    <xf numFmtId="0" fontId="63" fillId="2" borderId="71" xfId="0" applyFont="1" applyFill="1" applyBorder="1" applyAlignment="1">
      <alignment horizontal="left" vertical="top" wrapText="1"/>
    </xf>
    <xf numFmtId="0" fontId="63" fillId="2" borderId="72" xfId="0" applyFont="1" applyFill="1" applyBorder="1" applyAlignment="1">
      <alignment horizontal="left" vertical="top" wrapText="1"/>
    </xf>
    <xf numFmtId="0" fontId="63" fillId="2" borderId="73" xfId="0" applyFont="1" applyFill="1" applyBorder="1" applyAlignment="1">
      <alignment horizontal="left" vertical="top" wrapText="1"/>
    </xf>
    <xf numFmtId="0" fontId="63" fillId="2" borderId="74" xfId="0" applyFont="1" applyFill="1" applyBorder="1" applyAlignment="1">
      <alignment horizontal="left" vertical="top" wrapText="1"/>
    </xf>
    <xf numFmtId="0" fontId="63" fillId="2" borderId="75" xfId="0" applyFont="1" applyFill="1" applyBorder="1" applyAlignment="1">
      <alignment horizontal="left" vertical="top" wrapText="1"/>
    </xf>
    <xf numFmtId="0" fontId="75" fillId="2" borderId="71" xfId="0" applyFont="1" applyFill="1" applyBorder="1" applyAlignment="1">
      <alignment horizontal="left" vertical="top" wrapText="1"/>
    </xf>
    <xf numFmtId="0" fontId="75" fillId="2" borderId="72" xfId="0" applyFont="1" applyFill="1" applyBorder="1" applyAlignment="1">
      <alignment horizontal="left" vertical="top" wrapText="1"/>
    </xf>
    <xf numFmtId="0" fontId="75" fillId="2" borderId="53" xfId="0" applyFont="1" applyFill="1" applyBorder="1" applyAlignment="1">
      <alignment horizontal="left" vertical="top" wrapText="1"/>
    </xf>
    <xf numFmtId="0" fontId="75" fillId="2" borderId="52" xfId="0" applyFont="1" applyFill="1" applyBorder="1" applyAlignment="1">
      <alignment horizontal="left" vertical="top" wrapText="1"/>
    </xf>
    <xf numFmtId="0" fontId="75" fillId="2" borderId="54" xfId="0" applyFont="1" applyFill="1" applyBorder="1" applyAlignment="1">
      <alignment horizontal="left" vertical="top" wrapText="1"/>
    </xf>
    <xf numFmtId="0" fontId="37" fillId="8" borderId="69" xfId="0" applyFont="1" applyFill="1" applyBorder="1" applyAlignment="1">
      <alignment vertical="center" wrapText="1"/>
    </xf>
    <xf numFmtId="0" fontId="37" fillId="8" borderId="67" xfId="0" applyFont="1" applyFill="1" applyBorder="1" applyAlignment="1">
      <alignment vertical="center" wrapText="1"/>
    </xf>
    <xf numFmtId="0" fontId="37" fillId="8" borderId="69" xfId="0" applyFont="1" applyFill="1" applyBorder="1" applyAlignment="1">
      <alignment horizontal="left" vertical="center" wrapText="1"/>
    </xf>
    <xf numFmtId="0" fontId="37" fillId="8" borderId="67" xfId="0" applyFont="1" applyFill="1" applyBorder="1" applyAlignment="1">
      <alignment horizontal="left" vertical="center" wrapText="1"/>
    </xf>
    <xf numFmtId="0" fontId="37" fillId="8" borderId="68" xfId="0" applyFont="1" applyFill="1" applyBorder="1" applyAlignment="1">
      <alignment horizontal="left" vertical="center" wrapText="1"/>
    </xf>
  </cellXfs>
  <cellStyles count="5">
    <cellStyle name="Normal" xfId="0" builtinId="0"/>
    <cellStyle name="Porcentagem" xfId="1" builtinId="5"/>
    <cellStyle name="Vírgula" xfId="2" builtinId="3"/>
    <cellStyle name="Vírgula 2" xfId="3"/>
    <cellStyle name="Vírgula 3" xfId="4"/>
  </cellStyles>
  <dxfs count="90">
    <dxf>
      <font>
        <color rgb="FF006600"/>
      </font>
      <fill>
        <patternFill>
          <bgColor rgb="FF006600"/>
        </patternFill>
      </fill>
    </dxf>
    <dxf>
      <fill>
        <patternFill>
          <bgColor rgb="FFB8CCE4"/>
        </patternFill>
      </fill>
    </dxf>
    <dxf>
      <fill>
        <patternFill>
          <bgColor rgb="FFFCD5B4"/>
        </patternFill>
      </fill>
    </dxf>
    <dxf>
      <font>
        <color rgb="FF006600"/>
      </font>
      <fill>
        <patternFill>
          <bgColor rgb="FF006600"/>
        </patternFill>
      </fill>
    </dxf>
    <dxf>
      <fill>
        <patternFill>
          <bgColor rgb="FFB8CCE4"/>
        </patternFill>
      </fill>
    </dxf>
    <dxf>
      <fill>
        <patternFill>
          <bgColor rgb="FFFCD5B4"/>
        </patternFill>
      </fill>
    </dxf>
    <dxf>
      <font>
        <color rgb="FF006600"/>
      </font>
      <fill>
        <patternFill>
          <bgColor rgb="FF006600"/>
        </patternFill>
      </fill>
    </dxf>
    <dxf>
      <fill>
        <patternFill>
          <bgColor rgb="FFB8CCE4"/>
        </patternFill>
      </fill>
    </dxf>
    <dxf>
      <fill>
        <patternFill>
          <bgColor rgb="FFFCD5B4"/>
        </patternFill>
      </fill>
    </dxf>
    <dxf>
      <font>
        <color rgb="FF006600"/>
      </font>
      <fill>
        <patternFill>
          <bgColor rgb="FF006600"/>
        </patternFill>
      </fill>
    </dxf>
    <dxf>
      <fill>
        <patternFill>
          <bgColor rgb="FFB8CCE4"/>
        </patternFill>
      </fill>
    </dxf>
    <dxf>
      <fill>
        <patternFill>
          <bgColor rgb="FFFCD5B4"/>
        </patternFill>
      </fill>
    </dxf>
    <dxf>
      <font>
        <color rgb="FF006600"/>
      </font>
      <fill>
        <patternFill>
          <bgColor rgb="FF006600"/>
        </patternFill>
      </fill>
    </dxf>
    <dxf>
      <fill>
        <patternFill>
          <bgColor rgb="FFB8CCE4"/>
        </patternFill>
      </fill>
    </dxf>
    <dxf>
      <fill>
        <patternFill>
          <bgColor rgb="FFFCD5B4"/>
        </patternFill>
      </fill>
    </dxf>
    <dxf>
      <font>
        <color rgb="FF006600"/>
      </font>
      <fill>
        <patternFill>
          <bgColor rgb="FF006600"/>
        </patternFill>
      </fill>
    </dxf>
    <dxf>
      <fill>
        <patternFill>
          <bgColor rgb="FFB8CCE4"/>
        </patternFill>
      </fill>
    </dxf>
    <dxf>
      <fill>
        <patternFill>
          <bgColor rgb="FFFCD5B4"/>
        </patternFill>
      </fill>
    </dxf>
    <dxf>
      <font>
        <color rgb="FF006600"/>
      </font>
      <fill>
        <patternFill>
          <bgColor rgb="FF006600"/>
        </patternFill>
      </fill>
    </dxf>
    <dxf>
      <fill>
        <patternFill>
          <bgColor rgb="FFB8CCE4"/>
        </patternFill>
      </fill>
    </dxf>
    <dxf>
      <fill>
        <patternFill>
          <bgColor rgb="FFFCD5B4"/>
        </patternFill>
      </fill>
    </dxf>
    <dxf>
      <font>
        <color rgb="FF006600"/>
      </font>
      <fill>
        <patternFill>
          <bgColor rgb="FF006600"/>
        </patternFill>
      </fill>
    </dxf>
    <dxf>
      <fill>
        <patternFill>
          <bgColor rgb="FFB8CCE4"/>
        </patternFill>
      </fill>
    </dxf>
    <dxf>
      <fill>
        <patternFill>
          <bgColor rgb="FFFCD5B4"/>
        </patternFill>
      </fill>
    </dxf>
    <dxf>
      <font>
        <color rgb="FF006600"/>
      </font>
      <fill>
        <patternFill>
          <bgColor rgb="FF006600"/>
        </patternFill>
      </fill>
    </dxf>
    <dxf>
      <fill>
        <patternFill>
          <bgColor rgb="FFB8CCE4"/>
        </patternFill>
      </fill>
    </dxf>
    <dxf>
      <fill>
        <patternFill>
          <bgColor rgb="FFFCD5B4"/>
        </patternFill>
      </fill>
    </dxf>
    <dxf>
      <font>
        <color rgb="FF006600"/>
      </font>
      <fill>
        <patternFill>
          <bgColor rgb="FF006600"/>
        </patternFill>
      </fill>
    </dxf>
    <dxf>
      <fill>
        <patternFill>
          <bgColor rgb="FFB8CCE4"/>
        </patternFill>
      </fill>
    </dxf>
    <dxf>
      <fill>
        <patternFill>
          <bgColor rgb="FFFCD5B4"/>
        </patternFill>
      </fill>
    </dxf>
    <dxf>
      <font>
        <color rgb="FF006600"/>
      </font>
      <fill>
        <patternFill>
          <bgColor rgb="FF006600"/>
        </patternFill>
      </fill>
    </dxf>
    <dxf>
      <fill>
        <patternFill>
          <bgColor rgb="FFB8CCE4"/>
        </patternFill>
      </fill>
    </dxf>
    <dxf>
      <fill>
        <patternFill>
          <bgColor rgb="FFFCD5B4"/>
        </patternFill>
      </fill>
    </dxf>
    <dxf>
      <font>
        <color rgb="FF006600"/>
      </font>
      <fill>
        <patternFill>
          <bgColor rgb="FF006600"/>
        </patternFill>
      </fill>
    </dxf>
    <dxf>
      <fill>
        <patternFill>
          <bgColor rgb="FFB8CCE4"/>
        </patternFill>
      </fill>
    </dxf>
    <dxf>
      <fill>
        <patternFill>
          <bgColor rgb="FFFCD5B4"/>
        </patternFill>
      </fill>
    </dxf>
    <dxf>
      <font>
        <color rgb="FF006600"/>
      </font>
      <fill>
        <patternFill>
          <bgColor rgb="FF006600"/>
        </patternFill>
      </fill>
    </dxf>
    <dxf>
      <fill>
        <patternFill>
          <bgColor rgb="FFB8CCE4"/>
        </patternFill>
      </fill>
    </dxf>
    <dxf>
      <fill>
        <patternFill>
          <bgColor rgb="FFFCD5B4"/>
        </patternFill>
      </fill>
    </dxf>
    <dxf>
      <font>
        <color rgb="FF006600"/>
      </font>
      <fill>
        <patternFill>
          <bgColor rgb="FF006600"/>
        </patternFill>
      </fill>
    </dxf>
    <dxf>
      <fill>
        <patternFill>
          <bgColor rgb="FFB8CCE4"/>
        </patternFill>
      </fill>
    </dxf>
    <dxf>
      <fill>
        <patternFill>
          <bgColor rgb="FFFCD5B4"/>
        </patternFill>
      </fill>
    </dxf>
    <dxf>
      <font>
        <color rgb="FF006600"/>
      </font>
      <fill>
        <patternFill>
          <bgColor rgb="FF006600"/>
        </patternFill>
      </fill>
    </dxf>
    <dxf>
      <fill>
        <patternFill>
          <bgColor rgb="FFB8CCE4"/>
        </patternFill>
      </fill>
    </dxf>
    <dxf>
      <fill>
        <patternFill>
          <bgColor rgb="FFFCD5B4"/>
        </patternFill>
      </fill>
    </dxf>
    <dxf>
      <font>
        <color rgb="FF006600"/>
      </font>
      <fill>
        <patternFill>
          <bgColor rgb="FF006600"/>
        </patternFill>
      </fill>
    </dxf>
    <dxf>
      <fill>
        <patternFill>
          <bgColor rgb="FFB8CCE4"/>
        </patternFill>
      </fill>
    </dxf>
    <dxf>
      <fill>
        <patternFill>
          <bgColor rgb="FFFCD5B4"/>
        </patternFill>
      </fill>
    </dxf>
    <dxf>
      <font>
        <color rgb="FF006600"/>
      </font>
      <fill>
        <patternFill>
          <bgColor rgb="FF006600"/>
        </patternFill>
      </fill>
    </dxf>
    <dxf>
      <fill>
        <patternFill>
          <bgColor rgb="FFB8CCE4"/>
        </patternFill>
      </fill>
    </dxf>
    <dxf>
      <fill>
        <patternFill>
          <bgColor rgb="FFFCD5B4"/>
        </patternFill>
      </fill>
    </dxf>
    <dxf>
      <font>
        <color rgb="FF006600"/>
      </font>
      <fill>
        <patternFill>
          <bgColor rgb="FF006600"/>
        </patternFill>
      </fill>
    </dxf>
    <dxf>
      <fill>
        <patternFill>
          <bgColor rgb="FFB8CCE4"/>
        </patternFill>
      </fill>
    </dxf>
    <dxf>
      <fill>
        <patternFill>
          <bgColor rgb="FFFCD5B4"/>
        </patternFill>
      </fill>
    </dxf>
    <dxf>
      <font>
        <color rgb="FF006600"/>
      </font>
      <fill>
        <patternFill>
          <bgColor rgb="FF006600"/>
        </patternFill>
      </fill>
    </dxf>
    <dxf>
      <fill>
        <patternFill>
          <bgColor rgb="FFB8CCE4"/>
        </patternFill>
      </fill>
    </dxf>
    <dxf>
      <fill>
        <patternFill>
          <bgColor rgb="FFFCD5B4"/>
        </patternFill>
      </fill>
    </dxf>
    <dxf>
      <font>
        <color rgb="FF006600"/>
      </font>
      <fill>
        <patternFill>
          <bgColor rgb="FF006600"/>
        </patternFill>
      </fill>
    </dxf>
    <dxf>
      <fill>
        <patternFill>
          <bgColor rgb="FFB8CCE4"/>
        </patternFill>
      </fill>
    </dxf>
    <dxf>
      <fill>
        <patternFill>
          <bgColor rgb="FFFCD5B4"/>
        </patternFill>
      </fill>
    </dxf>
    <dxf>
      <font>
        <color rgb="FF006600"/>
      </font>
      <fill>
        <patternFill>
          <bgColor rgb="FF006600"/>
        </patternFill>
      </fill>
    </dxf>
    <dxf>
      <fill>
        <patternFill>
          <bgColor rgb="FFB8CCE4"/>
        </patternFill>
      </fill>
    </dxf>
    <dxf>
      <fill>
        <patternFill>
          <bgColor rgb="FFFCD5B4"/>
        </patternFill>
      </fill>
    </dxf>
    <dxf>
      <font>
        <color rgb="FF006600"/>
      </font>
      <fill>
        <patternFill>
          <bgColor rgb="FF006600"/>
        </patternFill>
      </fill>
    </dxf>
    <dxf>
      <fill>
        <patternFill>
          <bgColor rgb="FFB8CCE4"/>
        </patternFill>
      </fill>
    </dxf>
    <dxf>
      <fill>
        <patternFill>
          <bgColor rgb="FFFCD5B4"/>
        </patternFill>
      </fill>
    </dxf>
    <dxf>
      <font>
        <color rgb="FF006600"/>
      </font>
      <fill>
        <patternFill>
          <bgColor rgb="FF006600"/>
        </patternFill>
      </fill>
    </dxf>
    <dxf>
      <fill>
        <patternFill>
          <bgColor rgb="FFB8CCE4"/>
        </patternFill>
      </fill>
    </dxf>
    <dxf>
      <fill>
        <patternFill>
          <bgColor rgb="FFFCD5B4"/>
        </patternFill>
      </fill>
    </dxf>
    <dxf>
      <font>
        <color rgb="FF006600"/>
      </font>
      <fill>
        <patternFill>
          <bgColor rgb="FF006600"/>
        </patternFill>
      </fill>
    </dxf>
    <dxf>
      <fill>
        <patternFill>
          <bgColor rgb="FFB8CCE4"/>
        </patternFill>
      </fill>
    </dxf>
    <dxf>
      <fill>
        <patternFill>
          <bgColor rgb="FFFCD5B4"/>
        </patternFill>
      </fill>
    </dxf>
    <dxf>
      <font>
        <color rgb="FF006600"/>
      </font>
      <fill>
        <patternFill>
          <bgColor rgb="FF006600"/>
        </patternFill>
      </fill>
    </dxf>
    <dxf>
      <fill>
        <patternFill>
          <bgColor rgb="FFB8CCE4"/>
        </patternFill>
      </fill>
    </dxf>
    <dxf>
      <fill>
        <patternFill>
          <bgColor rgb="FFFCD5B4"/>
        </patternFill>
      </fill>
    </dxf>
    <dxf>
      <font>
        <color rgb="FF006600"/>
      </font>
      <fill>
        <patternFill>
          <bgColor rgb="FF006600"/>
        </patternFill>
      </fill>
    </dxf>
    <dxf>
      <fill>
        <patternFill>
          <bgColor rgb="FFB8CCE4"/>
        </patternFill>
      </fill>
    </dxf>
    <dxf>
      <fill>
        <patternFill>
          <bgColor rgb="FFFCD5B4"/>
        </patternFill>
      </fill>
    </dxf>
    <dxf>
      <font>
        <color rgb="FF006600"/>
      </font>
      <fill>
        <patternFill>
          <bgColor rgb="FF006600"/>
        </patternFill>
      </fill>
    </dxf>
    <dxf>
      <fill>
        <patternFill>
          <bgColor rgb="FFB8CCE4"/>
        </patternFill>
      </fill>
    </dxf>
    <dxf>
      <fill>
        <patternFill>
          <bgColor rgb="FFFCD5B4"/>
        </patternFill>
      </fill>
    </dxf>
    <dxf>
      <font>
        <color rgb="FF006600"/>
      </font>
      <fill>
        <patternFill>
          <bgColor rgb="FF006600"/>
        </patternFill>
      </fill>
    </dxf>
    <dxf>
      <fill>
        <patternFill>
          <bgColor rgb="FFB8CCE4"/>
        </patternFill>
      </fill>
    </dxf>
    <dxf>
      <fill>
        <patternFill>
          <bgColor rgb="FFFCD5B4"/>
        </patternFill>
      </fill>
    </dxf>
    <dxf>
      <font>
        <color rgb="FF006600"/>
      </font>
      <fill>
        <patternFill>
          <bgColor rgb="FF006600"/>
        </patternFill>
      </fill>
    </dxf>
    <dxf>
      <fill>
        <patternFill>
          <bgColor rgb="FFB8CCE4"/>
        </patternFill>
      </fill>
    </dxf>
    <dxf>
      <fill>
        <patternFill>
          <bgColor rgb="FFFCD5B4"/>
        </patternFill>
      </fill>
    </dxf>
    <dxf>
      <font>
        <color rgb="FF006600"/>
      </font>
      <fill>
        <patternFill>
          <bgColor rgb="FF006600"/>
        </patternFill>
      </fill>
    </dxf>
    <dxf>
      <fill>
        <patternFill>
          <bgColor rgb="FFB8CCE4"/>
        </patternFill>
      </fill>
    </dxf>
    <dxf>
      <fill>
        <patternFill>
          <bgColor rgb="FFFCD5B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50800</xdr:rowOff>
    </xdr:from>
    <xdr:to>
      <xdr:col>9</xdr:col>
      <xdr:colOff>2857500</xdr:colOff>
      <xdr:row>32</xdr:row>
      <xdr:rowOff>25400</xdr:rowOff>
    </xdr:to>
    <xdr:sp macro="" textlink="">
      <xdr:nvSpPr>
        <xdr:cNvPr id="2" name="Rectangle 17"/>
        <xdr:cNvSpPr>
          <a:spLocks noChangeArrowheads="1"/>
        </xdr:cNvSpPr>
      </xdr:nvSpPr>
      <xdr:spPr bwMode="auto">
        <a:xfrm>
          <a:off x="0" y="50800"/>
          <a:ext cx="8343900" cy="6070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pt-BR" sz="2600" b="1" i="0" u="none" strike="noStrike" baseline="0">
              <a:solidFill>
                <a:srgbClr val="000000"/>
              </a:solidFill>
              <a:latin typeface="Arial"/>
              <a:cs typeface="Arial"/>
            </a:rPr>
            <a:t> </a:t>
          </a:r>
          <a:endParaRPr lang="pt-BR" sz="1200" b="0" i="0" u="none" strike="noStrike" baseline="0">
            <a:solidFill>
              <a:srgbClr val="000000"/>
            </a:solidFill>
            <a:latin typeface="Cambria"/>
            <a:cs typeface="Arial"/>
          </a:endParaRPr>
        </a:p>
        <a:p>
          <a:pPr algn="ctr" rtl="0">
            <a:defRPr sz="1000"/>
          </a:pPr>
          <a:r>
            <a:rPr lang="pt-BR" sz="1800" b="1" i="0" u="none" strike="noStrike" baseline="0">
              <a:solidFill>
                <a:srgbClr val="215868"/>
              </a:solidFill>
              <a:latin typeface="Arial"/>
              <a:cs typeface="Arial"/>
            </a:rPr>
            <a:t>RELATÓRIO DE EXECUÇÃO QUADRIMESTRAL</a:t>
          </a:r>
        </a:p>
        <a:p>
          <a:pPr algn="ctr" rtl="0">
            <a:defRPr sz="1000"/>
          </a:pPr>
          <a:r>
            <a:rPr lang="pt-BR" sz="1800" b="1" i="0" u="none" strike="noStrike" baseline="0">
              <a:solidFill>
                <a:srgbClr val="215868"/>
              </a:solidFill>
              <a:latin typeface="Arial"/>
              <a:cs typeface="Arial"/>
            </a:rPr>
            <a:t> DO PLANO DE AÇÃO </a:t>
          </a:r>
        </a:p>
        <a:p>
          <a:pPr algn="ctr" rtl="0">
            <a:defRPr sz="1000"/>
          </a:pPr>
          <a:r>
            <a:rPr lang="pt-BR" sz="1800" b="1" i="0" u="none" strike="noStrike" baseline="0">
              <a:solidFill>
                <a:srgbClr val="215868"/>
              </a:solidFill>
              <a:latin typeface="Arial"/>
              <a:cs typeface="Arial"/>
            </a:rPr>
            <a:t>(2º QUADRIMESTRE)</a:t>
          </a:r>
          <a:endParaRPr lang="pt-BR" sz="1800" b="0" i="0" u="none" strike="noStrike" baseline="0">
            <a:solidFill>
              <a:srgbClr val="000000"/>
            </a:solidFill>
            <a:latin typeface="Cambria"/>
            <a:cs typeface="Arial"/>
          </a:endParaRPr>
        </a:p>
        <a:p>
          <a:pPr algn="ctr" rtl="0">
            <a:defRPr sz="1000"/>
          </a:pPr>
          <a:r>
            <a:rPr lang="pt-BR" sz="1800" b="1" i="0" u="none" strike="noStrike" baseline="0">
              <a:solidFill>
                <a:srgbClr val="215868"/>
              </a:solidFill>
              <a:latin typeface="Arial"/>
              <a:cs typeface="Arial"/>
            </a:rPr>
            <a:t> </a:t>
          </a:r>
          <a:endParaRPr lang="pt-BR" sz="1800" b="0" i="0" u="none" strike="noStrike" baseline="0">
            <a:solidFill>
              <a:srgbClr val="000000"/>
            </a:solidFill>
            <a:latin typeface="Cambria"/>
            <a:cs typeface="Arial"/>
          </a:endParaRPr>
        </a:p>
        <a:p>
          <a:pPr marL="0" indent="0" algn="ctr" rtl="0">
            <a:defRPr sz="1000"/>
          </a:pPr>
          <a:r>
            <a:rPr lang="pt-BR" sz="1800" b="1" i="0" u="none" strike="noStrike" baseline="0">
              <a:solidFill>
                <a:srgbClr val="215868"/>
              </a:solidFill>
              <a:latin typeface="Arial"/>
              <a:ea typeface="+mn-ea"/>
              <a:cs typeface="Arial"/>
            </a:rPr>
            <a:t>CAU/MS </a:t>
          </a:r>
        </a:p>
        <a:p>
          <a:pPr algn="ctr" rtl="0">
            <a:defRPr sz="1000"/>
          </a:pPr>
          <a:r>
            <a:rPr lang="pt-BR" sz="1800" b="1" i="0" u="none" strike="noStrike" baseline="0">
              <a:solidFill>
                <a:srgbClr val="215868"/>
              </a:solidFill>
              <a:latin typeface="Arial"/>
              <a:cs typeface="Arial"/>
            </a:rPr>
            <a:t> </a:t>
          </a:r>
          <a:endParaRPr lang="pt-BR" sz="1800" b="0" i="0" u="none" strike="noStrike" baseline="0">
            <a:solidFill>
              <a:srgbClr val="000000"/>
            </a:solidFill>
            <a:latin typeface="Cambria"/>
            <a:cs typeface="Arial"/>
          </a:endParaRPr>
        </a:p>
        <a:p>
          <a:pPr algn="ctr" rtl="0">
            <a:defRPr sz="1000"/>
          </a:pPr>
          <a:r>
            <a:rPr lang="pt-BR" sz="1800" b="1" i="0" u="none" strike="noStrike" baseline="0">
              <a:solidFill>
                <a:srgbClr val="215868"/>
              </a:solidFill>
              <a:latin typeface="Arial"/>
              <a:cs typeface="Arial"/>
            </a:rPr>
            <a:t> </a:t>
          </a:r>
          <a:endParaRPr lang="pt-BR" sz="1800" b="0" i="0" u="none" strike="noStrike" baseline="0">
            <a:solidFill>
              <a:srgbClr val="000000"/>
            </a:solidFill>
            <a:latin typeface="Cambria"/>
            <a:cs typeface="Arial"/>
          </a:endParaRPr>
        </a:p>
        <a:p>
          <a:pPr algn="ctr" rtl="0">
            <a:defRPr sz="1000"/>
          </a:pPr>
          <a:endParaRPr lang="pt-BR" sz="1800" b="1" i="0" u="none" strike="noStrike" baseline="0">
            <a:solidFill>
              <a:srgbClr val="215868"/>
            </a:solidFill>
            <a:latin typeface="Arial"/>
            <a:cs typeface="Arial"/>
          </a:endParaRPr>
        </a:p>
      </xdr:txBody>
    </xdr:sp>
    <xdr:clientData/>
  </xdr:twoCellAnchor>
  <xdr:twoCellAnchor>
    <xdr:from>
      <xdr:col>0</xdr:col>
      <xdr:colOff>0</xdr:colOff>
      <xdr:row>23</xdr:row>
      <xdr:rowOff>161925</xdr:rowOff>
    </xdr:from>
    <xdr:to>
      <xdr:col>9</xdr:col>
      <xdr:colOff>2867025</xdr:colOff>
      <xdr:row>30</xdr:row>
      <xdr:rowOff>133350</xdr:rowOff>
    </xdr:to>
    <xdr:sp macro="" textlink="">
      <xdr:nvSpPr>
        <xdr:cNvPr id="26962" name="Freeform 7"/>
        <xdr:cNvSpPr>
          <a:spLocks/>
        </xdr:cNvSpPr>
      </xdr:nvSpPr>
      <xdr:spPr bwMode="auto">
        <a:xfrm flipH="1">
          <a:off x="0" y="4543425"/>
          <a:ext cx="8353425" cy="1304925"/>
        </a:xfrm>
        <a:custGeom>
          <a:avLst/>
          <a:gdLst>
            <a:gd name="T0" fmla="*/ 0 w 3466"/>
            <a:gd name="T1" fmla="*/ 2147483646 h 3550"/>
            <a:gd name="T2" fmla="*/ 0 w 3466"/>
            <a:gd name="T3" fmla="*/ 2147483646 h 3550"/>
            <a:gd name="T4" fmla="*/ 2147483646 w 3466"/>
            <a:gd name="T5" fmla="*/ 2147483646 h 3550"/>
            <a:gd name="T6" fmla="*/ 2147483646 w 3466"/>
            <a:gd name="T7" fmla="*/ 0 h 3550"/>
            <a:gd name="T8" fmla="*/ 0 w 3466"/>
            <a:gd name="T9" fmla="*/ 2147483646 h 355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3466" h="3550">
              <a:moveTo>
                <a:pt x="0" y="569"/>
              </a:moveTo>
              <a:lnTo>
                <a:pt x="0" y="2930"/>
              </a:lnTo>
              <a:lnTo>
                <a:pt x="3466" y="3550"/>
              </a:lnTo>
              <a:lnTo>
                <a:pt x="3466" y="0"/>
              </a:lnTo>
              <a:lnTo>
                <a:pt x="0" y="569"/>
              </a:lnTo>
              <a:close/>
            </a:path>
          </a:pathLst>
        </a:custGeom>
        <a:solidFill>
          <a:srgbClr val="205867">
            <a:alpha val="50195"/>
          </a:srgbClr>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24</xdr:row>
      <xdr:rowOff>66675</xdr:rowOff>
    </xdr:from>
    <xdr:to>
      <xdr:col>0</xdr:col>
      <xdr:colOff>0</xdr:colOff>
      <xdr:row>31</xdr:row>
      <xdr:rowOff>104775</xdr:rowOff>
    </xdr:to>
    <xdr:sp macro="" textlink="">
      <xdr:nvSpPr>
        <xdr:cNvPr id="26963" name="Freeform 11"/>
        <xdr:cNvSpPr>
          <a:spLocks/>
        </xdr:cNvSpPr>
      </xdr:nvSpPr>
      <xdr:spPr bwMode="auto">
        <a:xfrm flipH="1">
          <a:off x="0" y="4638675"/>
          <a:ext cx="0" cy="1371600"/>
        </a:xfrm>
        <a:custGeom>
          <a:avLst/>
          <a:gdLst>
            <a:gd name="T0" fmla="*/ 0 w 4086"/>
            <a:gd name="T1" fmla="*/ 0 h 4253"/>
            <a:gd name="T2" fmla="*/ 0 w 4086"/>
            <a:gd name="T3" fmla="*/ 2147483646 h 4253"/>
            <a:gd name="T4" fmla="*/ 0 w 4086"/>
            <a:gd name="T5" fmla="*/ 2147483646 h 4253"/>
            <a:gd name="T6" fmla="*/ 0 w 4086"/>
            <a:gd name="T7" fmla="*/ 2147483646 h 4253"/>
            <a:gd name="T8" fmla="*/ 0 w 4086"/>
            <a:gd name="T9" fmla="*/ 0 h 425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4086" h="4253">
              <a:moveTo>
                <a:pt x="4086" y="0"/>
              </a:moveTo>
              <a:lnTo>
                <a:pt x="4084" y="4253"/>
              </a:lnTo>
              <a:lnTo>
                <a:pt x="0" y="3198"/>
              </a:lnTo>
              <a:lnTo>
                <a:pt x="0" y="1072"/>
              </a:lnTo>
              <a:lnTo>
                <a:pt x="4086" y="0"/>
              </a:lnTo>
              <a:close/>
            </a:path>
          </a:pathLst>
        </a:custGeom>
        <a:solidFill>
          <a:srgbClr val="D8D8D8"/>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24</xdr:row>
      <xdr:rowOff>104775</xdr:rowOff>
    </xdr:from>
    <xdr:to>
      <xdr:col>0</xdr:col>
      <xdr:colOff>0</xdr:colOff>
      <xdr:row>31</xdr:row>
      <xdr:rowOff>9525</xdr:rowOff>
    </xdr:to>
    <xdr:sp macro="" textlink="">
      <xdr:nvSpPr>
        <xdr:cNvPr id="26964" name="Freeform 12"/>
        <xdr:cNvSpPr>
          <a:spLocks/>
        </xdr:cNvSpPr>
      </xdr:nvSpPr>
      <xdr:spPr bwMode="auto">
        <a:xfrm flipH="1">
          <a:off x="0" y="4676775"/>
          <a:ext cx="0" cy="1238250"/>
        </a:xfrm>
        <a:custGeom>
          <a:avLst/>
          <a:gdLst>
            <a:gd name="T0" fmla="*/ 0 w 2076"/>
            <a:gd name="T1" fmla="*/ 2147483646 h 3851"/>
            <a:gd name="T2" fmla="*/ 0 w 2076"/>
            <a:gd name="T3" fmla="*/ 0 h 3851"/>
            <a:gd name="T4" fmla="*/ 0 w 2076"/>
            <a:gd name="T5" fmla="*/ 2147483646 h 3851"/>
            <a:gd name="T6" fmla="*/ 0 w 2076"/>
            <a:gd name="T7" fmla="*/ 2147483646 h 3851"/>
            <a:gd name="T8" fmla="*/ 0 w 2076"/>
            <a:gd name="T9" fmla="*/ 2147483646 h 385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076" h="3851">
              <a:moveTo>
                <a:pt x="0" y="921"/>
              </a:moveTo>
              <a:lnTo>
                <a:pt x="2060" y="0"/>
              </a:lnTo>
              <a:lnTo>
                <a:pt x="2076" y="3851"/>
              </a:lnTo>
              <a:lnTo>
                <a:pt x="0" y="2981"/>
              </a:lnTo>
              <a:lnTo>
                <a:pt x="0" y="921"/>
              </a:lnTo>
              <a:close/>
            </a:path>
          </a:pathLst>
        </a:custGeom>
        <a:solidFill>
          <a:srgbClr val="DDD8C2">
            <a:alpha val="70195"/>
          </a:srgbClr>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477536</xdr:colOff>
      <xdr:row>25</xdr:row>
      <xdr:rowOff>70858</xdr:rowOff>
    </xdr:from>
    <xdr:to>
      <xdr:col>13</xdr:col>
      <xdr:colOff>243424</xdr:colOff>
      <xdr:row>27</xdr:row>
      <xdr:rowOff>57998</xdr:rowOff>
    </xdr:to>
    <xdr:sp macro="" textlink="">
      <xdr:nvSpPr>
        <xdr:cNvPr id="9" name="Rectangle 16"/>
        <xdr:cNvSpPr>
          <a:spLocks noChangeArrowheads="1"/>
        </xdr:cNvSpPr>
      </xdr:nvSpPr>
      <xdr:spPr bwMode="auto">
        <a:xfrm flipH="1">
          <a:off x="4135136" y="4833358"/>
          <a:ext cx="4033088" cy="36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noAutofit/>
        </a:bodyPr>
        <a:lstStyle/>
        <a:p>
          <a:pPr algn="l" rtl="0">
            <a:defRPr sz="1000"/>
          </a:pPr>
          <a:r>
            <a:rPr lang="pt-BR" sz="4400" b="0" i="0" u="none" strike="noStrike" baseline="0">
              <a:solidFill>
                <a:srgbClr val="215868"/>
              </a:solidFill>
              <a:latin typeface="Arial"/>
              <a:cs typeface="Arial"/>
            </a:rPr>
            <a:t>2016</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333375</xdr:rowOff>
        </xdr:from>
        <xdr:to>
          <xdr:col>18</xdr:col>
          <xdr:colOff>1819275</xdr:colOff>
          <xdr:row>4</xdr:row>
          <xdr:rowOff>5172075</xdr:rowOff>
        </xdr:to>
        <xdr:sp macro="" textlink="">
          <xdr:nvSpPr>
            <xdr:cNvPr id="9228" name="Object 12" hidden="1">
              <a:extLst>
                <a:ext uri="{63B3BB69-23CF-44E3-9099-C40C66FF867C}">
                  <a14:compatExt spid="_x0000_s922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2.xml"/><Relationship Id="rId5" Type="http://schemas.openxmlformats.org/officeDocument/2006/relationships/image" Target="../media/image1.emf"/><Relationship Id="rId4" Type="http://schemas.openxmlformats.org/officeDocument/2006/relationships/package" Target="../embeddings/Microsoft_PowerPoint_Slide1.sldx"/></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indowProtection="1" showGridLines="0" view="pageBreakPreview" topLeftCell="B1" zoomScale="75" zoomScaleNormal="100" zoomScaleSheetLayoutView="75" workbookViewId="0">
      <selection activeCell="N28" sqref="N28"/>
    </sheetView>
  </sheetViews>
  <sheetFormatPr defaultRowHeight="15" x14ac:dyDescent="0.25"/>
  <cols>
    <col min="10" max="10" width="43.42578125" customWidth="1"/>
  </cols>
  <sheetData/>
  <pageMargins left="0.511811024" right="0.511811024" top="0.78740157499999996" bottom="0.78740157499999996" header="0.31496062000000002" footer="0.31496062000000002"/>
  <pageSetup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S48"/>
  <sheetViews>
    <sheetView windowProtection="1" topLeftCell="A29" zoomScale="80" zoomScaleNormal="80" workbookViewId="0">
      <selection activeCell="I9" sqref="I9"/>
    </sheetView>
  </sheetViews>
  <sheetFormatPr defaultColWidth="9.140625" defaultRowHeight="15" x14ac:dyDescent="0.25"/>
  <cols>
    <col min="1" max="1" width="21.28515625" style="2" customWidth="1"/>
    <col min="2" max="2" width="32.7109375" style="2" customWidth="1"/>
    <col min="3" max="3" width="26.85546875" style="2" customWidth="1"/>
    <col min="4" max="4" width="28.28515625" style="2" customWidth="1"/>
    <col min="5" max="5" width="19.7109375" style="2" customWidth="1"/>
    <col min="6" max="6" width="24.5703125" style="2" bestFit="1" customWidth="1"/>
    <col min="7" max="7" width="13.5703125" style="2" bestFit="1" customWidth="1"/>
    <col min="8" max="8" width="13.85546875" style="2" bestFit="1" customWidth="1"/>
    <col min="9" max="16384" width="9.140625" style="2"/>
  </cols>
  <sheetData>
    <row r="1" spans="1:19" ht="33.75" customHeight="1" thickBot="1" x14ac:dyDescent="0.3">
      <c r="A1" s="289" t="s">
        <v>143</v>
      </c>
      <c r="B1" s="290"/>
      <c r="C1" s="290"/>
      <c r="D1" s="290"/>
      <c r="E1" s="290"/>
      <c r="F1" s="290"/>
      <c r="G1" s="85"/>
      <c r="H1" s="85"/>
      <c r="I1" s="85"/>
      <c r="J1" s="85"/>
      <c r="K1" s="85"/>
      <c r="L1" s="85"/>
      <c r="M1" s="85"/>
      <c r="N1" s="85"/>
      <c r="O1" s="85"/>
      <c r="P1" s="85"/>
      <c r="Q1" s="85"/>
      <c r="R1" s="85"/>
      <c r="S1" s="85"/>
    </row>
    <row r="2" spans="1:19" ht="27" thickBot="1" x14ac:dyDescent="0.3">
      <c r="A2" s="291" t="s">
        <v>216</v>
      </c>
      <c r="B2" s="292"/>
      <c r="C2" s="292"/>
      <c r="D2" s="292"/>
      <c r="E2" s="292"/>
      <c r="F2" s="293"/>
      <c r="G2" s="69"/>
      <c r="H2" s="69"/>
      <c r="I2" s="69"/>
      <c r="J2" s="69"/>
      <c r="K2" s="69"/>
      <c r="L2" s="69"/>
      <c r="M2" s="69"/>
      <c r="N2" s="69"/>
      <c r="O2" s="69"/>
      <c r="P2" s="69"/>
      <c r="Q2" s="69"/>
      <c r="R2" s="69"/>
      <c r="S2" s="69"/>
    </row>
    <row r="3" spans="1:19" ht="27.75" thickTop="1" thickBot="1" x14ac:dyDescent="0.3">
      <c r="A3" s="294" t="s">
        <v>217</v>
      </c>
      <c r="B3" s="295"/>
      <c r="C3" s="295"/>
      <c r="D3" s="295"/>
      <c r="E3" s="295"/>
      <c r="F3" s="296"/>
      <c r="G3" s="69"/>
      <c r="H3" s="69"/>
      <c r="I3" s="69"/>
      <c r="J3" s="69"/>
      <c r="K3" s="69"/>
      <c r="L3" s="69"/>
      <c r="M3" s="69"/>
      <c r="N3" s="69"/>
      <c r="O3" s="69"/>
      <c r="P3" s="69"/>
      <c r="Q3" s="69"/>
      <c r="R3" s="69"/>
      <c r="S3" s="69"/>
    </row>
    <row r="4" spans="1:19" ht="27" thickBot="1" x14ac:dyDescent="0.3">
      <c r="A4" s="297" t="s">
        <v>218</v>
      </c>
      <c r="B4" s="298"/>
      <c r="C4" s="298"/>
      <c r="D4" s="298"/>
      <c r="E4" s="298"/>
      <c r="F4" s="299"/>
      <c r="G4" s="69"/>
      <c r="H4" s="69"/>
      <c r="I4" s="69"/>
      <c r="J4" s="69"/>
      <c r="K4" s="69"/>
      <c r="L4" s="69"/>
      <c r="M4" s="69"/>
      <c r="N4" s="69"/>
      <c r="O4" s="69"/>
      <c r="P4" s="69"/>
      <c r="Q4" s="69"/>
      <c r="R4" s="69"/>
      <c r="S4" s="69"/>
    </row>
    <row r="5" spans="1:19" ht="27.75" thickTop="1" thickBot="1" x14ac:dyDescent="0.3">
      <c r="A5" s="300" t="s">
        <v>207</v>
      </c>
      <c r="B5" s="301"/>
      <c r="C5" s="301"/>
      <c r="D5" s="301"/>
      <c r="E5" s="301"/>
      <c r="F5" s="302"/>
      <c r="G5" s="69"/>
      <c r="H5" s="69"/>
      <c r="I5" s="69"/>
      <c r="J5" s="69"/>
      <c r="K5" s="69"/>
      <c r="L5" s="69"/>
      <c r="M5" s="69"/>
      <c r="N5" s="69"/>
      <c r="O5" s="69"/>
      <c r="P5" s="69"/>
      <c r="Q5" s="69"/>
      <c r="R5" s="69"/>
      <c r="S5" s="69"/>
    </row>
    <row r="6" spans="1:19" ht="39" customHeight="1" x14ac:dyDescent="0.25">
      <c r="A6" s="69"/>
      <c r="B6" s="69"/>
      <c r="C6" s="69"/>
      <c r="D6" s="69"/>
      <c r="E6" s="69"/>
      <c r="F6" s="69"/>
      <c r="G6" s="69"/>
      <c r="H6" s="69"/>
      <c r="I6" s="69"/>
      <c r="J6" s="69"/>
      <c r="K6" s="69"/>
      <c r="L6" s="69"/>
      <c r="M6" s="69"/>
      <c r="N6" s="69"/>
      <c r="O6" s="69"/>
      <c r="P6" s="69"/>
      <c r="Q6" s="69"/>
      <c r="R6" s="69"/>
      <c r="S6" s="69"/>
    </row>
    <row r="7" spans="1:19" ht="26.25" customHeight="1" x14ac:dyDescent="0.25">
      <c r="A7" s="303" t="s">
        <v>120</v>
      </c>
      <c r="B7" s="303"/>
      <c r="C7" s="303"/>
      <c r="D7" s="303"/>
      <c r="E7" s="303"/>
      <c r="F7" s="303"/>
    </row>
    <row r="8" spans="1:19" ht="51.75" customHeight="1" x14ac:dyDescent="0.35">
      <c r="A8" s="272" t="s">
        <v>212</v>
      </c>
      <c r="B8" s="272"/>
      <c r="C8" s="272"/>
      <c r="D8" s="272"/>
      <c r="E8" s="272"/>
      <c r="F8" s="272"/>
      <c r="H8" s="83"/>
    </row>
    <row r="9" spans="1:19" ht="33" customHeight="1" x14ac:dyDescent="0.25">
      <c r="A9" s="5"/>
      <c r="B9" s="5"/>
      <c r="C9" s="275" t="s">
        <v>144</v>
      </c>
      <c r="D9" s="275"/>
      <c r="E9" s="275"/>
      <c r="F9" s="275"/>
    </row>
    <row r="10" spans="1:19" ht="39" customHeight="1" x14ac:dyDescent="0.25">
      <c r="A10" s="5"/>
      <c r="B10" s="5"/>
      <c r="C10" s="275" t="s">
        <v>204</v>
      </c>
      <c r="D10" s="275" t="s">
        <v>141</v>
      </c>
      <c r="E10" s="275" t="s">
        <v>167</v>
      </c>
      <c r="F10" s="275"/>
    </row>
    <row r="11" spans="1:19" ht="48" customHeight="1" x14ac:dyDescent="0.25">
      <c r="A11" s="275" t="s">
        <v>0</v>
      </c>
      <c r="B11" s="275"/>
      <c r="C11" s="275"/>
      <c r="D11" s="275"/>
      <c r="E11" s="104" t="s">
        <v>166</v>
      </c>
      <c r="F11" s="104" t="s">
        <v>203</v>
      </c>
    </row>
    <row r="12" spans="1:19" ht="24.95" customHeight="1" x14ac:dyDescent="0.25">
      <c r="A12" s="276" t="s">
        <v>99</v>
      </c>
      <c r="B12" s="277"/>
      <c r="C12" s="99"/>
      <c r="D12" s="99"/>
      <c r="E12" s="99"/>
      <c r="F12" s="99"/>
    </row>
    <row r="13" spans="1:19" ht="24.95" customHeight="1" x14ac:dyDescent="0.25">
      <c r="A13" s="270" t="s">
        <v>100</v>
      </c>
      <c r="B13" s="270"/>
      <c r="C13" s="173">
        <f>C14+C20+C21+C22</f>
        <v>2631089.5699999998</v>
      </c>
      <c r="D13" s="173">
        <f>D14+D20+D21+D22</f>
        <v>1687070.8699999999</v>
      </c>
      <c r="E13" s="67">
        <f t="shared" ref="E13:E33" si="0">D13-C13</f>
        <v>-944018.7</v>
      </c>
      <c r="F13" s="68">
        <f>IFERROR(D13/C13*100,0)</f>
        <v>64.12061714797494</v>
      </c>
    </row>
    <row r="14" spans="1:19" ht="24.95" customHeight="1" x14ac:dyDescent="0.25">
      <c r="A14" s="270" t="s">
        <v>101</v>
      </c>
      <c r="B14" s="270"/>
      <c r="C14" s="173">
        <f>C15+C18+C19</f>
        <v>2330232.25</v>
      </c>
      <c r="D14" s="173">
        <f>D15+D18+D19</f>
        <v>1576352.98</v>
      </c>
      <c r="E14" s="67">
        <f>E15+E18+E19</f>
        <v>-753879.2699999999</v>
      </c>
      <c r="F14" s="68">
        <f>F15+F18+F19</f>
        <v>245.96292000017058</v>
      </c>
      <c r="G14" s="206"/>
    </row>
    <row r="15" spans="1:19" ht="24.95" customHeight="1" x14ac:dyDescent="0.25">
      <c r="A15" s="270" t="s">
        <v>102</v>
      </c>
      <c r="B15" s="270"/>
      <c r="C15" s="173">
        <f>SUM(C16:C17)</f>
        <v>739423.11</v>
      </c>
      <c r="D15" s="173">
        <f>SUM(D16:D17)</f>
        <v>625373.12</v>
      </c>
      <c r="E15" s="67">
        <f>SUM(E16:E17)</f>
        <v>-114049.99</v>
      </c>
      <c r="F15" s="68">
        <f>SUM(F16:F17)</f>
        <v>161.5673923763398</v>
      </c>
    </row>
    <row r="16" spans="1:19" ht="24.95" customHeight="1" x14ac:dyDescent="0.25">
      <c r="A16" s="271" t="s">
        <v>103</v>
      </c>
      <c r="B16" s="271"/>
      <c r="C16" s="174">
        <v>616839.11</v>
      </c>
      <c r="D16" s="174">
        <f>531739.6+1560</f>
        <v>533299.6</v>
      </c>
      <c r="E16" s="67">
        <f t="shared" si="0"/>
        <v>-83539.510000000009</v>
      </c>
      <c r="F16" s="68">
        <f t="shared" ref="F16:F26" si="1">IFERROR(D16/C16*100,0)</f>
        <v>86.456839612520682</v>
      </c>
    </row>
    <row r="17" spans="1:8" ht="24.95" customHeight="1" x14ac:dyDescent="0.25">
      <c r="A17" s="271" t="s">
        <v>104</v>
      </c>
      <c r="B17" s="271"/>
      <c r="C17" s="174">
        <v>122584</v>
      </c>
      <c r="D17" s="174">
        <v>92073.52</v>
      </c>
      <c r="E17" s="67">
        <f t="shared" si="0"/>
        <v>-30510.479999999996</v>
      </c>
      <c r="F17" s="68">
        <f t="shared" si="1"/>
        <v>75.110552763819101</v>
      </c>
    </row>
    <row r="18" spans="1:8" ht="24.95" customHeight="1" x14ac:dyDescent="0.25">
      <c r="A18" s="273" t="s">
        <v>105</v>
      </c>
      <c r="B18" s="273"/>
      <c r="C18" s="174">
        <v>1535234.14</v>
      </c>
      <c r="D18" s="174">
        <v>938033.57</v>
      </c>
      <c r="E18" s="67">
        <f>D18-C18</f>
        <v>-597200.56999999995</v>
      </c>
      <c r="F18" s="68">
        <f>IFERROR(D18/C18*100,0)</f>
        <v>61.100358932872609</v>
      </c>
    </row>
    <row r="19" spans="1:8" ht="24.95" customHeight="1" x14ac:dyDescent="0.25">
      <c r="A19" s="273" t="s">
        <v>211</v>
      </c>
      <c r="B19" s="273"/>
      <c r="C19" s="174">
        <v>55575</v>
      </c>
      <c r="D19" s="174">
        <v>12946.29</v>
      </c>
      <c r="E19" s="67">
        <f>D19-C19</f>
        <v>-42628.71</v>
      </c>
      <c r="F19" s="68">
        <f>IFERROR(D19/C19*100,0)</f>
        <v>23.295168690958164</v>
      </c>
    </row>
    <row r="20" spans="1:8" ht="24.95" customHeight="1" x14ac:dyDescent="0.25">
      <c r="A20" s="273" t="s">
        <v>106</v>
      </c>
      <c r="B20" s="273"/>
      <c r="C20" s="174">
        <v>130000</v>
      </c>
      <c r="D20" s="174">
        <v>96293.91</v>
      </c>
      <c r="E20" s="67">
        <f>D20-C20</f>
        <v>-33706.089999999997</v>
      </c>
      <c r="F20" s="68">
        <f>IFERROR(D20/C20*100,0)</f>
        <v>74.072238461538461</v>
      </c>
    </row>
    <row r="21" spans="1:8" ht="24.95" customHeight="1" x14ac:dyDescent="0.25">
      <c r="A21" s="273" t="s">
        <v>107</v>
      </c>
      <c r="B21" s="273"/>
      <c r="C21" s="174">
        <v>170857.32</v>
      </c>
      <c r="D21" s="174">
        <f>13187.06+1236.92</f>
        <v>14423.98</v>
      </c>
      <c r="E21" s="67">
        <f>D21-C21</f>
        <v>-156433.34</v>
      </c>
      <c r="F21" s="68">
        <f>IFERROR(D21/C21*100,0)</f>
        <v>8.4421200098421298</v>
      </c>
    </row>
    <row r="22" spans="1:8" ht="24.95" customHeight="1" x14ac:dyDescent="0.25">
      <c r="A22" s="273" t="s">
        <v>108</v>
      </c>
      <c r="B22" s="273"/>
      <c r="C22" s="174">
        <v>0</v>
      </c>
      <c r="D22" s="174">
        <v>0</v>
      </c>
      <c r="E22" s="67">
        <f>D22-C22</f>
        <v>0</v>
      </c>
      <c r="F22" s="68">
        <f>IFERROR(D22/C22*100,0)</f>
        <v>0</v>
      </c>
    </row>
    <row r="23" spans="1:8" ht="24.95" customHeight="1" x14ac:dyDescent="0.25">
      <c r="A23" s="274" t="s">
        <v>109</v>
      </c>
      <c r="B23" s="274"/>
      <c r="C23" s="260">
        <f>SUM(C24:C25)</f>
        <v>310000.05</v>
      </c>
      <c r="D23" s="260">
        <f>SUM(D24:D25)</f>
        <v>9476.85</v>
      </c>
      <c r="E23" s="67">
        <f t="shared" si="0"/>
        <v>-300523.2</v>
      </c>
      <c r="F23" s="68">
        <f t="shared" si="1"/>
        <v>3.0570478940245334</v>
      </c>
    </row>
    <row r="24" spans="1:8" ht="37.5" customHeight="1" x14ac:dyDescent="0.25">
      <c r="A24" s="279" t="s">
        <v>110</v>
      </c>
      <c r="B24" s="279"/>
      <c r="C24" s="175">
        <v>310000.05</v>
      </c>
      <c r="D24" s="175">
        <v>9476.85</v>
      </c>
      <c r="E24" s="67">
        <f t="shared" si="0"/>
        <v>-300523.2</v>
      </c>
      <c r="F24" s="68">
        <f t="shared" si="1"/>
        <v>3.0570478940245334</v>
      </c>
      <c r="H24" s="203"/>
    </row>
    <row r="25" spans="1:8" ht="24.95" customHeight="1" x14ac:dyDescent="0.25">
      <c r="A25" s="273" t="s">
        <v>111</v>
      </c>
      <c r="B25" s="273"/>
      <c r="C25" s="100"/>
      <c r="D25" s="175"/>
      <c r="E25" s="67">
        <f t="shared" si="0"/>
        <v>0</v>
      </c>
      <c r="F25" s="68">
        <f t="shared" si="1"/>
        <v>0</v>
      </c>
    </row>
    <row r="26" spans="1:8" ht="24.95" customHeight="1" x14ac:dyDescent="0.25">
      <c r="A26" s="274" t="s">
        <v>112</v>
      </c>
      <c r="B26" s="274"/>
      <c r="C26" s="260">
        <f>C13+C23</f>
        <v>2941089.6199999996</v>
      </c>
      <c r="D26" s="260">
        <f>D23+D13</f>
        <v>1696547.72</v>
      </c>
      <c r="E26" s="66">
        <f>D26-C26</f>
        <v>-1244541.8999999997</v>
      </c>
      <c r="F26" s="65">
        <f t="shared" si="1"/>
        <v>57.684325851994956</v>
      </c>
      <c r="H26" s="204"/>
    </row>
    <row r="27" spans="1:8" ht="24.95" customHeight="1" x14ac:dyDescent="0.25">
      <c r="A27" s="276" t="s">
        <v>113</v>
      </c>
      <c r="B27" s="277"/>
      <c r="C27" s="99"/>
      <c r="D27" s="99"/>
      <c r="E27" s="99"/>
      <c r="F27" s="99"/>
    </row>
    <row r="28" spans="1:8" ht="24.95" customHeight="1" x14ac:dyDescent="0.25">
      <c r="A28" s="270" t="s">
        <v>114</v>
      </c>
      <c r="B28" s="270"/>
      <c r="C28" s="66">
        <f>SUM(C29:C30)</f>
        <v>2653489.6</v>
      </c>
      <c r="D28" s="67">
        <f>D29+D30</f>
        <v>1334658.4400000002</v>
      </c>
      <c r="E28" s="67">
        <f>D28-C28</f>
        <v>-1318831.1599999999</v>
      </c>
      <c r="F28" s="68">
        <f t="shared" ref="F28:F34" si="2">IFERROR(D28/C28*100,0)</f>
        <v>50.298235199414385</v>
      </c>
    </row>
    <row r="29" spans="1:8" ht="24.95" customHeight="1" x14ac:dyDescent="0.25">
      <c r="A29" s="273" t="s">
        <v>115</v>
      </c>
      <c r="B29" s="273"/>
      <c r="C29" s="175">
        <v>732754.91</v>
      </c>
      <c r="D29" s="175">
        <f>49330.94+9476.85+140119.8+19973.93+9103.92+761.46+12538.93+1170.25</f>
        <v>242476.08</v>
      </c>
      <c r="E29" s="101">
        <f t="shared" si="0"/>
        <v>-490278.83000000007</v>
      </c>
      <c r="F29" s="101">
        <f t="shared" si="2"/>
        <v>33.091020843517782</v>
      </c>
      <c r="G29" s="205"/>
    </row>
    <row r="30" spans="1:8" ht="24.95" customHeight="1" x14ac:dyDescent="0.25">
      <c r="A30" s="273" t="s">
        <v>116</v>
      </c>
      <c r="B30" s="273"/>
      <c r="C30" s="175">
        <v>1920734.69</v>
      </c>
      <c r="D30" s="175">
        <f>4134.61+878627.06+209420.69</f>
        <v>1092182.3600000001</v>
      </c>
      <c r="E30" s="101">
        <f t="shared" si="0"/>
        <v>-828552.32999999984</v>
      </c>
      <c r="F30" s="101">
        <f t="shared" si="2"/>
        <v>56.862739330229942</v>
      </c>
      <c r="G30" s="205"/>
    </row>
    <row r="31" spans="1:8" ht="24.95" customHeight="1" x14ac:dyDescent="0.25">
      <c r="A31" s="273" t="s">
        <v>117</v>
      </c>
      <c r="B31" s="273"/>
      <c r="C31" s="175">
        <v>91698</v>
      </c>
      <c r="D31" s="175">
        <v>61132</v>
      </c>
      <c r="E31" s="101">
        <f t="shared" si="0"/>
        <v>-30566</v>
      </c>
      <c r="F31" s="102">
        <f t="shared" si="2"/>
        <v>66.666666666666657</v>
      </c>
      <c r="G31" s="205"/>
    </row>
    <row r="32" spans="1:8" ht="24.95" customHeight="1" x14ac:dyDescent="0.25">
      <c r="A32" s="273" t="s">
        <v>118</v>
      </c>
      <c r="B32" s="273"/>
      <c r="C32" s="175">
        <v>190902</v>
      </c>
      <c r="D32" s="175">
        <v>124691.92</v>
      </c>
      <c r="E32" s="101">
        <f t="shared" si="0"/>
        <v>-66210.080000000002</v>
      </c>
      <c r="F32" s="102">
        <f t="shared" si="2"/>
        <v>65.317241307058069</v>
      </c>
      <c r="G32" s="205"/>
    </row>
    <row r="33" spans="1:7" ht="24.95" customHeight="1" x14ac:dyDescent="0.25">
      <c r="A33" s="273" t="s">
        <v>126</v>
      </c>
      <c r="B33" s="273"/>
      <c r="C33" s="175">
        <v>5000</v>
      </c>
      <c r="D33" s="103">
        <v>0</v>
      </c>
      <c r="E33" s="101">
        <f t="shared" si="0"/>
        <v>-5000</v>
      </c>
      <c r="F33" s="102">
        <f t="shared" si="2"/>
        <v>0</v>
      </c>
    </row>
    <row r="34" spans="1:7" ht="24.95" customHeight="1" x14ac:dyDescent="0.25">
      <c r="A34" s="274" t="s">
        <v>119</v>
      </c>
      <c r="B34" s="274"/>
      <c r="C34" s="66">
        <f>SUM(C28,C31:C33)</f>
        <v>2941089.6</v>
      </c>
      <c r="D34" s="66">
        <f>D28+D31+D32+D33</f>
        <v>1520482.36</v>
      </c>
      <c r="E34" s="66">
        <f>D34-C34</f>
        <v>-1420607.24</v>
      </c>
      <c r="F34" s="68">
        <f t="shared" si="2"/>
        <v>51.697927189977491</v>
      </c>
    </row>
    <row r="35" spans="1:7" ht="24.95" customHeight="1" x14ac:dyDescent="0.25">
      <c r="A35" s="270" t="s">
        <v>1</v>
      </c>
      <c r="B35" s="270"/>
      <c r="C35" s="172">
        <v>0</v>
      </c>
      <c r="D35" s="67">
        <f>D26-D34</f>
        <v>176065.35999999987</v>
      </c>
      <c r="E35" s="67">
        <f>D35-C35</f>
        <v>176065.35999999987</v>
      </c>
      <c r="F35" s="68">
        <f>IFERROR(D35/C35*100,0)</f>
        <v>0</v>
      </c>
      <c r="G35" s="212"/>
    </row>
    <row r="37" spans="1:7" ht="30.75" customHeight="1" x14ac:dyDescent="0.25">
      <c r="A37" s="263" t="s">
        <v>168</v>
      </c>
      <c r="B37" s="263"/>
      <c r="C37" s="80" t="s">
        <v>191</v>
      </c>
      <c r="D37" s="80" t="s">
        <v>192</v>
      </c>
      <c r="E37" s="80" t="s">
        <v>166</v>
      </c>
      <c r="F37" s="80" t="s">
        <v>165</v>
      </c>
    </row>
    <row r="38" spans="1:7" ht="33" customHeight="1" x14ac:dyDescent="0.25">
      <c r="A38" s="278" t="s">
        <v>169</v>
      </c>
      <c r="B38" s="278"/>
      <c r="C38" s="105">
        <v>2343489.64</v>
      </c>
      <c r="D38" s="105">
        <f>1325181.15+61132+124691.92</f>
        <v>1511005.0699999998</v>
      </c>
      <c r="E38" s="106"/>
      <c r="F38" s="68">
        <f>IFERROR(D38/C38*100,0)</f>
        <v>64.476712173560102</v>
      </c>
      <c r="G38" s="261"/>
    </row>
    <row r="39" spans="1:7" ht="30.75" customHeight="1" x14ac:dyDescent="0.25">
      <c r="A39" s="278" t="s">
        <v>170</v>
      </c>
      <c r="B39" s="278"/>
      <c r="C39" s="105">
        <v>310000.05</v>
      </c>
      <c r="D39" s="105">
        <v>9476.85</v>
      </c>
      <c r="E39" s="106"/>
      <c r="F39" s="68">
        <f>IFERROR(D39/C39*100,0)</f>
        <v>3.0570478940245334</v>
      </c>
    </row>
    <row r="40" spans="1:7" ht="27.75" customHeight="1" x14ac:dyDescent="0.25">
      <c r="A40" s="263" t="s">
        <v>171</v>
      </c>
      <c r="B40" s="263"/>
      <c r="C40" s="167">
        <f>SUM(C38:C39)</f>
        <v>2653489.69</v>
      </c>
      <c r="D40" s="167">
        <f>SUM(D38:D39)</f>
        <v>1520481.92</v>
      </c>
      <c r="E40" s="167">
        <f>SUM(E38:E39)</f>
        <v>0</v>
      </c>
      <c r="F40" s="167">
        <f>IFERROR(D40/C40*100,0)</f>
        <v>57.301218306222246</v>
      </c>
      <c r="G40" s="261"/>
    </row>
    <row r="41" spans="1:7" ht="22.5" customHeight="1" x14ac:dyDescent="0.25">
      <c r="A41" s="264" t="s">
        <v>172</v>
      </c>
      <c r="B41" s="265"/>
      <c r="C41" s="265"/>
      <c r="D41" s="265"/>
      <c r="E41" s="265"/>
      <c r="F41" s="266"/>
    </row>
    <row r="42" spans="1:7" ht="15.75" customHeight="1" x14ac:dyDescent="0.25">
      <c r="A42" s="267"/>
      <c r="B42" s="268"/>
      <c r="C42" s="268"/>
      <c r="D42" s="268"/>
      <c r="E42" s="268"/>
      <c r="F42" s="269"/>
    </row>
    <row r="43" spans="1:7" x14ac:dyDescent="0.25">
      <c r="A43" s="88"/>
      <c r="B43" s="88"/>
      <c r="C43" s="88"/>
      <c r="D43" s="88"/>
      <c r="E43" s="88"/>
      <c r="F43" s="88"/>
    </row>
    <row r="44" spans="1:7" ht="25.5" customHeight="1" x14ac:dyDescent="0.3">
      <c r="A44" s="304" t="s">
        <v>98</v>
      </c>
      <c r="B44" s="305"/>
      <c r="C44" s="305"/>
      <c r="D44" s="305"/>
      <c r="E44" s="305"/>
      <c r="F44" s="306"/>
    </row>
    <row r="45" spans="1:7" ht="37.15" customHeight="1" x14ac:dyDescent="0.25">
      <c r="A45" s="280" t="s">
        <v>302</v>
      </c>
      <c r="B45" s="281"/>
      <c r="C45" s="281"/>
      <c r="D45" s="281"/>
      <c r="E45" s="281"/>
      <c r="F45" s="282"/>
    </row>
    <row r="46" spans="1:7" x14ac:dyDescent="0.25">
      <c r="A46" s="283"/>
      <c r="B46" s="284"/>
      <c r="C46" s="284"/>
      <c r="D46" s="284"/>
      <c r="E46" s="284"/>
      <c r="F46" s="285"/>
    </row>
    <row r="47" spans="1:7" x14ac:dyDescent="0.25">
      <c r="A47" s="283"/>
      <c r="B47" s="284"/>
      <c r="C47" s="284"/>
      <c r="D47" s="284"/>
      <c r="E47" s="284"/>
      <c r="F47" s="285"/>
    </row>
    <row r="48" spans="1:7" x14ac:dyDescent="0.25">
      <c r="A48" s="286"/>
      <c r="B48" s="287"/>
      <c r="C48" s="287"/>
      <c r="D48" s="287"/>
      <c r="E48" s="287"/>
      <c r="F48" s="288"/>
    </row>
  </sheetData>
  <mergeCells count="43">
    <mergeCell ref="A45:F48"/>
    <mergeCell ref="A40:B40"/>
    <mergeCell ref="A1:F1"/>
    <mergeCell ref="A2:F2"/>
    <mergeCell ref="A3:F3"/>
    <mergeCell ref="A4:F4"/>
    <mergeCell ref="A5:F5"/>
    <mergeCell ref="A16:B16"/>
    <mergeCell ref="A13:B13"/>
    <mergeCell ref="A14:B14"/>
    <mergeCell ref="A7:F7"/>
    <mergeCell ref="A44:F44"/>
    <mergeCell ref="A31:B31"/>
    <mergeCell ref="A32:B32"/>
    <mergeCell ref="A33:B33"/>
    <mergeCell ref="A34:B34"/>
    <mergeCell ref="A35:B35"/>
    <mergeCell ref="A28:B28"/>
    <mergeCell ref="A30:B30"/>
    <mergeCell ref="A18:B18"/>
    <mergeCell ref="A26:B26"/>
    <mergeCell ref="A29:B29"/>
    <mergeCell ref="C10:C11"/>
    <mergeCell ref="D10:D11"/>
    <mergeCell ref="E10:F10"/>
    <mergeCell ref="A11:B11"/>
    <mergeCell ref="A12:B12"/>
    <mergeCell ref="A37:B37"/>
    <mergeCell ref="A41:F42"/>
    <mergeCell ref="A15:B15"/>
    <mergeCell ref="A17:B17"/>
    <mergeCell ref="A8:F8"/>
    <mergeCell ref="A20:B20"/>
    <mergeCell ref="A21:B21"/>
    <mergeCell ref="A22:B22"/>
    <mergeCell ref="A23:B23"/>
    <mergeCell ref="A19:B19"/>
    <mergeCell ref="C9:F9"/>
    <mergeCell ref="A27:B27"/>
    <mergeCell ref="A38:B38"/>
    <mergeCell ref="A39:B39"/>
    <mergeCell ref="A24:B24"/>
    <mergeCell ref="A25:B25"/>
  </mergeCells>
  <pageMargins left="0.511811024" right="0.511811024" top="0.78740157499999996" bottom="0.78740157499999996" header="0.31496062000000002" footer="0.31496062000000002"/>
  <pageSetup paperSize="9" scale="58" fitToWidth="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40"/>
  <sheetViews>
    <sheetView windowProtection="1" topLeftCell="A7" zoomScale="68" zoomScaleNormal="68" zoomScaleSheetLayoutView="62" workbookViewId="0">
      <selection activeCell="O37" sqref="O37"/>
    </sheetView>
  </sheetViews>
  <sheetFormatPr defaultColWidth="9.140625" defaultRowHeight="15" x14ac:dyDescent="0.25"/>
  <cols>
    <col min="1" max="18" width="9.140625" style="2"/>
    <col min="19" max="19" width="27.42578125" style="2" customWidth="1"/>
    <col min="20" max="16384" width="9.140625" style="2"/>
  </cols>
  <sheetData>
    <row r="1" spans="1:22" s="70" customFormat="1" ht="45.75" customHeight="1" thickTop="1" thickBot="1" x14ac:dyDescent="0.45">
      <c r="A1" s="309" t="str">
        <f>'1- USOS E FONTES'!$A$2</f>
        <v>CAU/MS</v>
      </c>
      <c r="B1" s="310"/>
      <c r="C1" s="310"/>
      <c r="D1" s="310"/>
      <c r="E1" s="310"/>
      <c r="F1" s="310"/>
      <c r="G1" s="310"/>
      <c r="H1" s="310"/>
      <c r="I1" s="310"/>
      <c r="J1" s="310"/>
      <c r="K1" s="310"/>
      <c r="L1" s="310"/>
      <c r="M1" s="310"/>
      <c r="N1" s="310"/>
      <c r="O1" s="310"/>
      <c r="P1" s="310"/>
      <c r="Q1" s="310"/>
      <c r="R1" s="310"/>
      <c r="S1" s="310"/>
      <c r="T1" s="207"/>
      <c r="U1" s="207"/>
      <c r="V1" s="207"/>
    </row>
    <row r="2" spans="1:22" s="70" customFormat="1" ht="45" customHeight="1" thickTop="1" x14ac:dyDescent="0.4">
      <c r="A2" s="307" t="s">
        <v>208</v>
      </c>
      <c r="B2" s="308"/>
      <c r="C2" s="308"/>
      <c r="D2" s="308"/>
      <c r="E2" s="308"/>
      <c r="F2" s="308"/>
      <c r="G2" s="308"/>
      <c r="H2" s="308"/>
      <c r="I2" s="308"/>
      <c r="J2" s="308"/>
      <c r="K2" s="308"/>
      <c r="L2" s="308"/>
      <c r="M2" s="308"/>
      <c r="N2" s="308"/>
      <c r="O2" s="308"/>
      <c r="P2" s="308"/>
      <c r="Q2" s="308"/>
      <c r="R2" s="308"/>
      <c r="S2" s="308"/>
      <c r="T2" s="208"/>
      <c r="U2" s="208"/>
      <c r="V2" s="208"/>
    </row>
    <row r="3" spans="1:22" s="70" customFormat="1" ht="37.5" customHeight="1" x14ac:dyDescent="0.4">
      <c r="A3" s="314" t="s">
        <v>121</v>
      </c>
      <c r="B3" s="314"/>
      <c r="C3" s="314"/>
      <c r="D3" s="314"/>
      <c r="E3" s="314"/>
      <c r="F3" s="314"/>
      <c r="G3" s="314"/>
      <c r="H3" s="314"/>
      <c r="I3" s="314"/>
      <c r="J3" s="314"/>
      <c r="K3" s="314"/>
      <c r="L3" s="314"/>
      <c r="M3" s="314"/>
      <c r="N3" s="314"/>
      <c r="O3" s="314"/>
      <c r="P3" s="314"/>
      <c r="Q3" s="314"/>
      <c r="R3" s="314"/>
      <c r="S3" s="315"/>
      <c r="T3" s="209"/>
      <c r="U3" s="209"/>
      <c r="V3" s="209"/>
    </row>
    <row r="4" spans="1:22" s="70" customFormat="1" ht="26.25" x14ac:dyDescent="0.4">
      <c r="A4" s="312" t="s">
        <v>122</v>
      </c>
      <c r="B4" s="312"/>
      <c r="C4" s="312"/>
      <c r="D4" s="312"/>
      <c r="E4" s="312"/>
      <c r="F4" s="312"/>
      <c r="G4" s="312"/>
      <c r="H4" s="312"/>
      <c r="I4" s="312"/>
      <c r="J4" s="312"/>
      <c r="K4" s="312"/>
      <c r="L4" s="312"/>
      <c r="M4" s="312"/>
      <c r="N4" s="312"/>
      <c r="O4" s="312"/>
      <c r="P4" s="312"/>
      <c r="Q4" s="312"/>
      <c r="R4" s="312"/>
      <c r="S4" s="312"/>
    </row>
    <row r="5" spans="1:22" s="70" customFormat="1" ht="409.6" customHeight="1" x14ac:dyDescent="0.4">
      <c r="A5" s="316"/>
      <c r="B5" s="316"/>
      <c r="C5" s="316"/>
      <c r="D5" s="316"/>
      <c r="E5" s="316"/>
      <c r="F5" s="316"/>
      <c r="G5" s="316"/>
      <c r="H5" s="316"/>
      <c r="I5" s="316"/>
      <c r="J5" s="316"/>
      <c r="K5" s="316"/>
      <c r="L5" s="316"/>
      <c r="M5" s="316"/>
      <c r="N5" s="316"/>
      <c r="O5" s="316"/>
      <c r="P5" s="316"/>
      <c r="Q5" s="316"/>
      <c r="R5" s="316"/>
      <c r="S5" s="316"/>
    </row>
    <row r="6" spans="1:22" s="70" customFormat="1" ht="26.25" x14ac:dyDescent="0.4">
      <c r="A6" s="312" t="s">
        <v>145</v>
      </c>
      <c r="B6" s="312"/>
      <c r="C6" s="312"/>
      <c r="D6" s="312"/>
      <c r="E6" s="312"/>
      <c r="F6" s="312"/>
      <c r="G6" s="312"/>
      <c r="H6" s="312"/>
      <c r="I6" s="312"/>
      <c r="J6" s="312"/>
      <c r="K6" s="312"/>
      <c r="L6" s="312"/>
      <c r="M6" s="312"/>
      <c r="N6" s="312"/>
      <c r="O6" s="312"/>
      <c r="P6" s="312"/>
      <c r="Q6" s="312"/>
      <c r="R6" s="312"/>
      <c r="S6" s="312"/>
    </row>
    <row r="7" spans="1:22" s="70" customFormat="1" ht="359.25" customHeight="1" x14ac:dyDescent="0.4">
      <c r="A7" s="311" t="s">
        <v>294</v>
      </c>
      <c r="B7" s="311"/>
      <c r="C7" s="311"/>
      <c r="D7" s="311"/>
      <c r="E7" s="311"/>
      <c r="F7" s="311"/>
      <c r="G7" s="311"/>
      <c r="H7" s="311"/>
      <c r="I7" s="311"/>
      <c r="J7" s="311"/>
      <c r="K7" s="311"/>
      <c r="L7" s="311"/>
      <c r="M7" s="311"/>
      <c r="N7" s="311"/>
      <c r="O7" s="311"/>
      <c r="P7" s="311"/>
      <c r="Q7" s="311"/>
      <c r="R7" s="311"/>
      <c r="S7" s="311"/>
    </row>
    <row r="8" spans="1:22" s="70" customFormat="1" ht="375" customHeight="1" x14ac:dyDescent="0.4">
      <c r="A8" s="311" t="s">
        <v>295</v>
      </c>
      <c r="B8" s="311"/>
      <c r="C8" s="311"/>
      <c r="D8" s="311"/>
      <c r="E8" s="311"/>
      <c r="F8" s="311"/>
      <c r="G8" s="311"/>
      <c r="H8" s="311"/>
      <c r="I8" s="311"/>
      <c r="J8" s="311"/>
      <c r="K8" s="311"/>
      <c r="L8" s="311"/>
      <c r="M8" s="311"/>
      <c r="N8" s="311"/>
      <c r="O8" s="311"/>
      <c r="P8" s="311"/>
      <c r="Q8" s="311"/>
      <c r="R8" s="311"/>
      <c r="S8" s="311"/>
    </row>
    <row r="9" spans="1:22" ht="26.25" x14ac:dyDescent="0.4">
      <c r="A9" s="312" t="s">
        <v>213</v>
      </c>
      <c r="B9" s="312"/>
      <c r="C9" s="312"/>
      <c r="D9" s="312"/>
      <c r="E9" s="312"/>
      <c r="F9" s="312"/>
      <c r="G9" s="312"/>
      <c r="H9" s="312"/>
      <c r="I9" s="312"/>
      <c r="J9" s="312"/>
      <c r="K9" s="312"/>
      <c r="L9" s="312"/>
      <c r="M9" s="312"/>
      <c r="N9" s="312"/>
      <c r="O9" s="312"/>
      <c r="P9" s="312"/>
      <c r="Q9" s="312"/>
      <c r="R9" s="312"/>
      <c r="S9" s="312"/>
      <c r="T9" s="70"/>
      <c r="U9" s="70"/>
      <c r="V9" s="70"/>
    </row>
    <row r="10" spans="1:22" ht="152.25" customHeight="1" x14ac:dyDescent="0.4">
      <c r="A10" s="313" t="s">
        <v>293</v>
      </c>
      <c r="B10" s="313"/>
      <c r="C10" s="313"/>
      <c r="D10" s="313"/>
      <c r="E10" s="313"/>
      <c r="F10" s="313"/>
      <c r="G10" s="313"/>
      <c r="H10" s="313"/>
      <c r="I10" s="313"/>
      <c r="J10" s="313"/>
      <c r="K10" s="313"/>
      <c r="L10" s="313"/>
      <c r="M10" s="313"/>
      <c r="N10" s="313"/>
      <c r="O10" s="313"/>
      <c r="P10" s="313"/>
      <c r="Q10" s="313"/>
      <c r="R10" s="313"/>
      <c r="S10" s="313"/>
      <c r="T10" s="70"/>
      <c r="U10" s="70"/>
      <c r="V10" s="70"/>
    </row>
    <row r="32" spans="1:15" ht="15.75" x14ac:dyDescent="0.25">
      <c r="A32" s="3"/>
      <c r="B32" s="3"/>
      <c r="C32" s="3"/>
      <c r="D32" s="3"/>
      <c r="E32" s="3"/>
      <c r="F32" s="3"/>
      <c r="G32" s="3"/>
      <c r="H32" s="3"/>
      <c r="I32" s="3"/>
      <c r="J32" s="3"/>
      <c r="K32" s="3"/>
      <c r="L32" s="3"/>
      <c r="M32" s="3"/>
      <c r="N32" s="3"/>
      <c r="O32" s="3"/>
    </row>
    <row r="33" spans="1:15" ht="15.75" x14ac:dyDescent="0.25">
      <c r="A33" s="3"/>
      <c r="B33" s="3"/>
      <c r="C33" s="3"/>
      <c r="D33" s="3"/>
      <c r="E33" s="3"/>
      <c r="F33" s="3"/>
      <c r="G33" s="3"/>
      <c r="H33" s="3"/>
      <c r="I33" s="3"/>
      <c r="J33" s="3"/>
      <c r="K33" s="3"/>
      <c r="L33" s="3"/>
      <c r="M33" s="3"/>
      <c r="N33" s="3"/>
      <c r="O33" s="3"/>
    </row>
    <row r="34" spans="1:15" ht="15.75" x14ac:dyDescent="0.25">
      <c r="A34" s="3"/>
      <c r="B34" s="3"/>
      <c r="C34" s="3"/>
      <c r="D34" s="3"/>
      <c r="E34" s="3"/>
      <c r="F34" s="3"/>
      <c r="G34" s="3"/>
      <c r="H34" s="3"/>
      <c r="I34" s="3"/>
      <c r="J34" s="3"/>
      <c r="K34" s="3"/>
      <c r="L34" s="3"/>
      <c r="M34" s="3"/>
      <c r="N34" s="3"/>
      <c r="O34" s="3"/>
    </row>
    <row r="35" spans="1:15" ht="15.75" x14ac:dyDescent="0.25">
      <c r="A35" s="3"/>
      <c r="B35" s="3"/>
      <c r="C35" s="3"/>
      <c r="D35" s="3"/>
      <c r="E35" s="3"/>
      <c r="F35" s="3"/>
      <c r="G35" s="3"/>
      <c r="H35" s="3"/>
      <c r="I35" s="3"/>
      <c r="J35" s="3"/>
      <c r="K35" s="3"/>
      <c r="L35" s="3"/>
      <c r="M35" s="3"/>
      <c r="N35" s="3"/>
      <c r="O35" s="3"/>
    </row>
    <row r="36" spans="1:15" ht="15.75" x14ac:dyDescent="0.25">
      <c r="A36" s="3"/>
      <c r="B36" s="3"/>
      <c r="C36" s="3"/>
      <c r="D36" s="3"/>
      <c r="E36" s="3"/>
      <c r="F36" s="3"/>
      <c r="G36" s="3"/>
      <c r="H36" s="3"/>
      <c r="I36" s="3"/>
      <c r="J36" s="3"/>
      <c r="K36" s="3"/>
      <c r="L36" s="3"/>
      <c r="M36" s="3"/>
      <c r="N36" s="3"/>
      <c r="O36" s="3"/>
    </row>
    <row r="37" spans="1:15" ht="15.75" x14ac:dyDescent="0.25">
      <c r="A37" s="3"/>
      <c r="B37" s="3"/>
      <c r="C37" s="3"/>
      <c r="D37" s="3"/>
      <c r="E37" s="3"/>
      <c r="F37" s="3"/>
      <c r="G37" s="3"/>
      <c r="H37" s="3"/>
      <c r="I37" s="3"/>
      <c r="J37" s="3"/>
      <c r="K37" s="3"/>
      <c r="L37" s="3"/>
      <c r="M37" s="3"/>
      <c r="N37" s="3"/>
      <c r="O37" s="3"/>
    </row>
    <row r="38" spans="1:15" ht="15.75" x14ac:dyDescent="0.25">
      <c r="A38" s="3"/>
      <c r="B38" s="3"/>
      <c r="C38" s="3"/>
      <c r="D38" s="3"/>
      <c r="E38" s="3"/>
      <c r="F38" s="3"/>
      <c r="G38" s="3"/>
      <c r="H38" s="3"/>
      <c r="I38" s="3"/>
      <c r="J38" s="3"/>
      <c r="K38" s="3"/>
      <c r="L38" s="3"/>
      <c r="M38" s="3"/>
      <c r="N38" s="3"/>
      <c r="O38" s="3"/>
    </row>
    <row r="39" spans="1:15" ht="15.75" x14ac:dyDescent="0.25">
      <c r="A39" s="3"/>
      <c r="B39" s="3"/>
      <c r="C39" s="3"/>
      <c r="D39" s="3"/>
      <c r="E39" s="3"/>
      <c r="F39" s="3"/>
      <c r="G39" s="3"/>
      <c r="H39" s="3"/>
      <c r="I39" s="3"/>
      <c r="J39" s="3"/>
      <c r="K39" s="3"/>
      <c r="L39" s="3"/>
      <c r="M39" s="3"/>
      <c r="N39" s="3"/>
      <c r="O39" s="3"/>
    </row>
    <row r="40" spans="1:15" ht="15.75" x14ac:dyDescent="0.25">
      <c r="A40" s="3"/>
      <c r="B40" s="3"/>
      <c r="C40" s="3"/>
      <c r="D40" s="3"/>
      <c r="E40" s="3"/>
      <c r="F40" s="3"/>
      <c r="G40" s="3"/>
      <c r="H40" s="3"/>
      <c r="I40" s="3"/>
      <c r="J40" s="3"/>
      <c r="K40" s="3"/>
      <c r="L40" s="3"/>
      <c r="M40" s="3"/>
      <c r="N40" s="3"/>
      <c r="O40" s="3"/>
    </row>
  </sheetData>
  <mergeCells count="10">
    <mergeCell ref="A2:S2"/>
    <mergeCell ref="A1:S1"/>
    <mergeCell ref="A8:S8"/>
    <mergeCell ref="A9:S9"/>
    <mergeCell ref="A10:S10"/>
    <mergeCell ref="A4:S4"/>
    <mergeCell ref="A3:S3"/>
    <mergeCell ref="A6:S6"/>
    <mergeCell ref="A5:S5"/>
    <mergeCell ref="A7:S7"/>
  </mergeCells>
  <printOptions horizontalCentered="1"/>
  <pageMargins left="0" right="0" top="0.78740157480314965" bottom="0.19685039370078741" header="0.31496062992125984" footer="0.31496062992125984"/>
  <pageSetup paperSize="9" scale="53" fitToWidth="0" orientation="portrait" r:id="rId1"/>
  <headerFooter>
    <oddFooter>&amp;R&amp;P / &amp;N</oddFooter>
  </headerFooter>
  <rowBreaks count="1" manualBreakCount="1">
    <brk id="1" max="18" man="1"/>
  </rowBreaks>
  <drawing r:id="rId2"/>
  <legacyDrawing r:id="rId3"/>
  <oleObjects>
    <mc:AlternateContent xmlns:mc="http://schemas.openxmlformats.org/markup-compatibility/2006">
      <mc:Choice Requires="x14">
        <oleObject progId="PowerPoint.Slide.12" shapeId="9228" r:id="rId4">
          <objectPr defaultSize="0" autoPict="0" r:id="rId5">
            <anchor moveWithCells="1">
              <from>
                <xdr:col>0</xdr:col>
                <xdr:colOff>0</xdr:colOff>
                <xdr:row>4</xdr:row>
                <xdr:rowOff>0</xdr:rowOff>
              </from>
              <to>
                <xdr:col>18</xdr:col>
                <xdr:colOff>1819275</xdr:colOff>
                <xdr:row>4</xdr:row>
                <xdr:rowOff>5172075</xdr:rowOff>
              </to>
            </anchor>
          </objectPr>
        </oleObject>
      </mc:Choice>
      <mc:Fallback>
        <oleObject progId="PowerPoint.Slide.12" shapeId="9228"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324"/>
  <sheetViews>
    <sheetView windowProtection="1" showGridLines="0" view="pageBreakPreview" topLeftCell="A25" zoomScale="28" zoomScaleNormal="48" zoomScaleSheetLayoutView="28" workbookViewId="0">
      <selection activeCell="B48" sqref="B46:B48"/>
    </sheetView>
  </sheetViews>
  <sheetFormatPr defaultColWidth="9.140625" defaultRowHeight="18.75" x14ac:dyDescent="0.3"/>
  <cols>
    <col min="1" max="1" width="101.28515625" style="6" customWidth="1"/>
    <col min="2" max="2" width="92.28515625" style="7" customWidth="1"/>
    <col min="3" max="3" width="30.7109375" style="7" customWidth="1"/>
    <col min="4" max="4" width="35.5703125" style="6" customWidth="1"/>
    <col min="5" max="5" width="27.28515625" style="14" customWidth="1"/>
    <col min="6" max="6" width="27.7109375" style="6" customWidth="1"/>
    <col min="7" max="7" width="73.28515625" style="6" customWidth="1"/>
    <col min="8" max="8" width="42.7109375" style="6" bestFit="1" customWidth="1"/>
    <col min="9" max="9" width="9.140625" style="6"/>
    <col min="10" max="10" width="11.140625" style="6" bestFit="1" customWidth="1"/>
    <col min="11" max="16384" width="9.140625" style="6"/>
  </cols>
  <sheetData>
    <row r="1" spans="1:8" ht="57" customHeight="1" thickTop="1" thickBot="1" x14ac:dyDescent="0.35">
      <c r="A1" s="326" t="str">
        <f>'2- OBJETIVOS E METAS'!A1:S1</f>
        <v>CAU/MS</v>
      </c>
      <c r="B1" s="327"/>
      <c r="C1" s="327"/>
      <c r="D1" s="327"/>
      <c r="E1" s="327"/>
      <c r="F1" s="327"/>
      <c r="G1" s="327"/>
    </row>
    <row r="2" spans="1:8" ht="48.75" customHeight="1" thickTop="1" thickBot="1" x14ac:dyDescent="0.35">
      <c r="A2" s="324" t="str">
        <f>'2- OBJETIVOS E METAS'!A2:S2</f>
        <v>Período: jan-ago/16</v>
      </c>
      <c r="B2" s="325">
        <f>'2- OBJETIVOS E METAS'!B2</f>
        <v>0</v>
      </c>
      <c r="C2" s="325">
        <f>'2- OBJETIVOS E METAS'!C2</f>
        <v>0</v>
      </c>
      <c r="D2" s="325">
        <f>'2- OBJETIVOS E METAS'!D2</f>
        <v>0</v>
      </c>
      <c r="E2" s="325">
        <f>'2- OBJETIVOS E METAS'!E2</f>
        <v>0</v>
      </c>
      <c r="F2" s="325">
        <f>'2- OBJETIVOS E METAS'!F2</f>
        <v>0</v>
      </c>
      <c r="G2" s="325">
        <f>'2- OBJETIVOS E METAS'!G2</f>
        <v>0</v>
      </c>
    </row>
    <row r="3" spans="1:8" ht="60" customHeight="1" thickTop="1" thickBot="1" x14ac:dyDescent="0.35">
      <c r="A3" s="323" t="s">
        <v>190</v>
      </c>
      <c r="B3" s="323"/>
      <c r="C3" s="323"/>
      <c r="D3" s="323"/>
      <c r="E3" s="323"/>
      <c r="F3" s="323"/>
      <c r="G3" s="323"/>
    </row>
    <row r="4" spans="1:8" ht="78" customHeight="1" x14ac:dyDescent="0.3">
      <c r="A4" s="317" t="s">
        <v>193</v>
      </c>
      <c r="B4" s="318"/>
      <c r="C4" s="318"/>
      <c r="D4" s="318"/>
      <c r="E4" s="318"/>
      <c r="F4" s="318"/>
      <c r="G4" s="319"/>
    </row>
    <row r="5" spans="1:8" hidden="1" x14ac:dyDescent="0.3">
      <c r="A5" s="19"/>
      <c r="B5" s="20"/>
      <c r="C5" s="20"/>
      <c r="D5" s="21"/>
      <c r="E5" s="22"/>
      <c r="F5" s="23"/>
      <c r="G5" s="24"/>
    </row>
    <row r="6" spans="1:8" hidden="1" x14ac:dyDescent="0.3">
      <c r="A6" s="25" t="s">
        <v>2</v>
      </c>
      <c r="B6" s="9"/>
      <c r="C6" s="9"/>
      <c r="D6" s="10"/>
      <c r="E6" s="11"/>
      <c r="F6" s="11"/>
      <c r="G6" s="24"/>
    </row>
    <row r="7" spans="1:8" hidden="1" x14ac:dyDescent="0.3">
      <c r="A7" s="19"/>
      <c r="B7" s="20"/>
      <c r="C7" s="20"/>
      <c r="D7" s="21"/>
      <c r="E7" s="26"/>
      <c r="F7" s="21"/>
      <c r="G7" s="24"/>
    </row>
    <row r="8" spans="1:8" s="17" customFormat="1" ht="73.5" customHeight="1" x14ac:dyDescent="0.25">
      <c r="A8" s="320" t="s">
        <v>194</v>
      </c>
      <c r="B8" s="321"/>
      <c r="C8" s="321"/>
      <c r="D8" s="321"/>
      <c r="E8" s="321"/>
      <c r="F8" s="321"/>
      <c r="G8" s="322"/>
      <c r="H8" s="213"/>
    </row>
    <row r="9" spans="1:8" s="17" customFormat="1" ht="64.900000000000006" customHeight="1" x14ac:dyDescent="0.25">
      <c r="A9" s="118" t="s">
        <v>5</v>
      </c>
      <c r="B9" s="211" t="s">
        <v>42</v>
      </c>
      <c r="C9" s="211" t="s">
        <v>43</v>
      </c>
      <c r="D9" s="119" t="s">
        <v>44</v>
      </c>
      <c r="E9" s="211" t="s">
        <v>70</v>
      </c>
      <c r="F9" s="211" t="s">
        <v>71</v>
      </c>
      <c r="G9" s="120" t="s">
        <v>45</v>
      </c>
      <c r="H9" s="213"/>
    </row>
    <row r="10" spans="1:8" s="17" customFormat="1" ht="131.25" x14ac:dyDescent="0.25">
      <c r="A10" s="121" t="s">
        <v>6</v>
      </c>
      <c r="B10" s="122" t="s">
        <v>47</v>
      </c>
      <c r="C10" s="122" t="s">
        <v>48</v>
      </c>
      <c r="D10" s="171" t="s">
        <v>281</v>
      </c>
      <c r="E10" s="124">
        <v>0.2</v>
      </c>
      <c r="F10" s="251">
        <v>0.09</v>
      </c>
      <c r="G10" s="214" t="s">
        <v>284</v>
      </c>
      <c r="H10" s="213"/>
    </row>
    <row r="11" spans="1:8" s="17" customFormat="1" ht="285" customHeight="1" x14ac:dyDescent="0.25">
      <c r="A11" s="121" t="s">
        <v>7</v>
      </c>
      <c r="B11" s="122" t="s">
        <v>49</v>
      </c>
      <c r="C11" s="122" t="s">
        <v>48</v>
      </c>
      <c r="D11" s="171" t="s">
        <v>281</v>
      </c>
      <c r="E11" s="124">
        <v>0.4</v>
      </c>
      <c r="F11" s="251">
        <v>0.1</v>
      </c>
      <c r="G11" s="214" t="s">
        <v>285</v>
      </c>
      <c r="H11" s="213"/>
    </row>
    <row r="12" spans="1:8" s="17" customFormat="1" ht="134.25" customHeight="1" x14ac:dyDescent="0.25">
      <c r="A12" s="121" t="s">
        <v>8</v>
      </c>
      <c r="B12" s="122" t="s">
        <v>50</v>
      </c>
      <c r="C12" s="122" t="s">
        <v>48</v>
      </c>
      <c r="D12" s="171" t="s">
        <v>281</v>
      </c>
      <c r="E12" s="168">
        <v>9.1999999999999993</v>
      </c>
      <c r="F12" s="256">
        <v>5.5</v>
      </c>
      <c r="G12" s="214" t="s">
        <v>286</v>
      </c>
      <c r="H12" s="213"/>
    </row>
    <row r="13" spans="1:8" s="17" customFormat="1" ht="64.900000000000006" customHeight="1" x14ac:dyDescent="0.25">
      <c r="A13" s="118" t="s">
        <v>9</v>
      </c>
      <c r="B13" s="211" t="s">
        <v>42</v>
      </c>
      <c r="C13" s="211" t="s">
        <v>43</v>
      </c>
      <c r="D13" s="119" t="s">
        <v>44</v>
      </c>
      <c r="E13" s="211" t="s">
        <v>70</v>
      </c>
      <c r="F13" s="211" t="s">
        <v>71</v>
      </c>
      <c r="G13" s="120" t="s">
        <v>45</v>
      </c>
      <c r="H13" s="213"/>
    </row>
    <row r="14" spans="1:8" s="17" customFormat="1" ht="222" customHeight="1" x14ac:dyDescent="0.25">
      <c r="A14" s="215" t="s">
        <v>10</v>
      </c>
      <c r="B14" s="216" t="s">
        <v>51</v>
      </c>
      <c r="C14" s="216" t="s">
        <v>48</v>
      </c>
      <c r="D14" s="217">
        <v>42614</v>
      </c>
      <c r="E14" s="124">
        <v>0.65</v>
      </c>
      <c r="F14" s="124">
        <v>0.65</v>
      </c>
      <c r="G14" s="257" t="s">
        <v>304</v>
      </c>
      <c r="H14" s="213"/>
    </row>
    <row r="15" spans="1:8" s="17" customFormat="1" ht="246.75" customHeight="1" x14ac:dyDescent="0.25">
      <c r="A15" s="215" t="s">
        <v>11</v>
      </c>
      <c r="B15" s="216" t="s">
        <v>52</v>
      </c>
      <c r="C15" s="216" t="s">
        <v>48</v>
      </c>
      <c r="D15" s="217">
        <v>42614</v>
      </c>
      <c r="E15" s="124">
        <v>0.63</v>
      </c>
      <c r="F15" s="124">
        <v>0.63</v>
      </c>
      <c r="G15" s="257" t="s">
        <v>304</v>
      </c>
      <c r="H15" s="213"/>
    </row>
    <row r="16" spans="1:8" s="17" customFormat="1" ht="98.25" customHeight="1" x14ac:dyDescent="0.25">
      <c r="A16" s="118" t="s">
        <v>12</v>
      </c>
      <c r="B16" s="211" t="s">
        <v>42</v>
      </c>
      <c r="C16" s="211" t="s">
        <v>43</v>
      </c>
      <c r="D16" s="119" t="s">
        <v>44</v>
      </c>
      <c r="E16" s="211" t="s">
        <v>70</v>
      </c>
      <c r="F16" s="211" t="s">
        <v>71</v>
      </c>
      <c r="G16" s="120" t="s">
        <v>45</v>
      </c>
      <c r="H16" s="213"/>
    </row>
    <row r="17" spans="1:8" s="17" customFormat="1" ht="211.5" customHeight="1" x14ac:dyDescent="0.25">
      <c r="A17" s="215" t="s">
        <v>13</v>
      </c>
      <c r="B17" s="216" t="s">
        <v>53</v>
      </c>
      <c r="C17" s="216" t="s">
        <v>48</v>
      </c>
      <c r="D17" s="217">
        <v>42614</v>
      </c>
      <c r="E17" s="248">
        <v>7.0000000000000001E-3</v>
      </c>
      <c r="F17" s="252">
        <v>0</v>
      </c>
      <c r="G17" s="214" t="s">
        <v>274</v>
      </c>
      <c r="H17" s="213"/>
    </row>
    <row r="18" spans="1:8" s="17" customFormat="1" ht="224.25" customHeight="1" x14ac:dyDescent="0.25">
      <c r="A18" s="215" t="s">
        <v>14</v>
      </c>
      <c r="B18" s="216" t="s">
        <v>54</v>
      </c>
      <c r="C18" s="216" t="s">
        <v>48</v>
      </c>
      <c r="D18" s="217">
        <v>42614</v>
      </c>
      <c r="E18" s="218">
        <v>0.25</v>
      </c>
      <c r="F18" s="252">
        <v>0</v>
      </c>
      <c r="G18" s="214" t="s">
        <v>274</v>
      </c>
      <c r="H18" s="213"/>
    </row>
    <row r="19" spans="1:8" s="17" customFormat="1" ht="61.15" hidden="1" customHeight="1" x14ac:dyDescent="0.25">
      <c r="A19" s="219" t="s">
        <v>15</v>
      </c>
      <c r="B19" s="220" t="s">
        <v>42</v>
      </c>
      <c r="C19" s="220" t="s">
        <v>43</v>
      </c>
      <c r="D19" s="221" t="s">
        <v>44</v>
      </c>
      <c r="E19" s="220" t="s">
        <v>70</v>
      </c>
      <c r="F19" s="222" t="s">
        <v>71</v>
      </c>
      <c r="G19" s="125" t="s">
        <v>45</v>
      </c>
      <c r="H19" s="213"/>
    </row>
    <row r="20" spans="1:8" s="17" customFormat="1" ht="40.9" hidden="1" customHeight="1" x14ac:dyDescent="0.25">
      <c r="A20" s="223" t="s">
        <v>16</v>
      </c>
      <c r="B20" s="224"/>
      <c r="C20" s="122"/>
      <c r="D20" s="225"/>
      <c r="E20" s="226"/>
      <c r="F20" s="226"/>
      <c r="G20" s="123"/>
      <c r="H20" s="213"/>
    </row>
    <row r="21" spans="1:8" s="17" customFormat="1" ht="46.9" hidden="1" customHeight="1" x14ac:dyDescent="0.25">
      <c r="A21" s="223" t="s">
        <v>17</v>
      </c>
      <c r="B21" s="224"/>
      <c r="C21" s="122"/>
      <c r="D21" s="225"/>
      <c r="E21" s="226"/>
      <c r="F21" s="226"/>
      <c r="G21" s="123"/>
      <c r="H21" s="213"/>
    </row>
    <row r="22" spans="1:8" s="18" customFormat="1" ht="65.25" customHeight="1" x14ac:dyDescent="0.25">
      <c r="A22" s="118" t="s">
        <v>18</v>
      </c>
      <c r="B22" s="211" t="s">
        <v>42</v>
      </c>
      <c r="C22" s="211" t="s">
        <v>43</v>
      </c>
      <c r="D22" s="119" t="s">
        <v>44</v>
      </c>
      <c r="E22" s="211" t="s">
        <v>70</v>
      </c>
      <c r="F22" s="211" t="s">
        <v>71</v>
      </c>
      <c r="G22" s="120" t="s">
        <v>45</v>
      </c>
      <c r="H22" s="227"/>
    </row>
    <row r="23" spans="1:8" s="17" customFormat="1" ht="56.25" x14ac:dyDescent="0.25">
      <c r="A23" s="121" t="s">
        <v>19</v>
      </c>
      <c r="B23" s="122" t="s">
        <v>55</v>
      </c>
      <c r="C23" s="122" t="s">
        <v>48</v>
      </c>
      <c r="D23" s="228">
        <v>42625</v>
      </c>
      <c r="E23" s="229">
        <v>8000</v>
      </c>
      <c r="F23" s="230">
        <v>11000</v>
      </c>
      <c r="G23" s="214" t="s">
        <v>275</v>
      </c>
      <c r="H23" s="213"/>
    </row>
    <row r="24" spans="1:8" s="17" customFormat="1" ht="189" customHeight="1" x14ac:dyDescent="0.25">
      <c r="A24" s="231" t="s">
        <v>20</v>
      </c>
      <c r="B24" s="232" t="s">
        <v>56</v>
      </c>
      <c r="C24" s="232" t="s">
        <v>48</v>
      </c>
      <c r="D24" s="233"/>
      <c r="E24" s="234">
        <v>0.5</v>
      </c>
      <c r="F24" s="234"/>
      <c r="G24" s="235" t="s">
        <v>276</v>
      </c>
      <c r="H24" s="213"/>
    </row>
    <row r="25" spans="1:8" s="17" customFormat="1" ht="131.25" x14ac:dyDescent="0.25">
      <c r="A25" s="231" t="s">
        <v>21</v>
      </c>
      <c r="B25" s="232" t="s">
        <v>57</v>
      </c>
      <c r="C25" s="232" t="s">
        <v>48</v>
      </c>
      <c r="D25" s="233"/>
      <c r="E25" s="234">
        <v>0.8</v>
      </c>
      <c r="F25" s="234"/>
      <c r="G25" s="235" t="s">
        <v>276</v>
      </c>
      <c r="H25" s="213"/>
    </row>
    <row r="26" spans="1:8" s="17" customFormat="1" ht="64.150000000000006" customHeight="1" x14ac:dyDescent="0.25">
      <c r="A26" s="118" t="s">
        <v>22</v>
      </c>
      <c r="B26" s="211" t="s">
        <v>42</v>
      </c>
      <c r="C26" s="211" t="s">
        <v>43</v>
      </c>
      <c r="D26" s="119" t="s">
        <v>44</v>
      </c>
      <c r="E26" s="211" t="s">
        <v>70</v>
      </c>
      <c r="F26" s="211" t="s">
        <v>71</v>
      </c>
      <c r="G26" s="120" t="s">
        <v>45</v>
      </c>
      <c r="H26" s="213"/>
    </row>
    <row r="27" spans="1:8" s="17" customFormat="1" ht="112.5" x14ac:dyDescent="0.25">
      <c r="A27" s="215" t="s">
        <v>23</v>
      </c>
      <c r="B27" s="216" t="s">
        <v>58</v>
      </c>
      <c r="C27" s="216" t="s">
        <v>46</v>
      </c>
      <c r="D27" s="217"/>
      <c r="E27" s="236">
        <v>0.5</v>
      </c>
      <c r="F27" s="236"/>
      <c r="G27" s="214" t="s">
        <v>282</v>
      </c>
      <c r="H27" s="213"/>
    </row>
    <row r="28" spans="1:8" s="17" customFormat="1" ht="131.25" x14ac:dyDescent="0.25">
      <c r="A28" s="215" t="s">
        <v>24</v>
      </c>
      <c r="B28" s="216" t="s">
        <v>59</v>
      </c>
      <c r="C28" s="216" t="s">
        <v>46</v>
      </c>
      <c r="D28" s="217"/>
      <c r="E28" s="236">
        <v>0.3</v>
      </c>
      <c r="F28" s="236"/>
      <c r="G28" s="214" t="s">
        <v>283</v>
      </c>
      <c r="H28" s="213"/>
    </row>
    <row r="29" spans="1:8" s="17" customFormat="1" ht="70.5" customHeight="1" x14ac:dyDescent="0.25">
      <c r="A29" s="118" t="s">
        <v>26</v>
      </c>
      <c r="B29" s="211" t="s">
        <v>42</v>
      </c>
      <c r="C29" s="211" t="s">
        <v>43</v>
      </c>
      <c r="D29" s="119" t="s">
        <v>44</v>
      </c>
      <c r="E29" s="211" t="s">
        <v>70</v>
      </c>
      <c r="F29" s="211" t="s">
        <v>71</v>
      </c>
      <c r="G29" s="120" t="s">
        <v>45</v>
      </c>
      <c r="H29" s="213"/>
    </row>
    <row r="30" spans="1:8" s="17" customFormat="1" ht="93.75" x14ac:dyDescent="0.25">
      <c r="A30" s="215" t="s">
        <v>27</v>
      </c>
      <c r="B30" s="216" t="s">
        <v>60</v>
      </c>
      <c r="C30" s="237" t="s">
        <v>125</v>
      </c>
      <c r="D30" s="217">
        <v>42614</v>
      </c>
      <c r="E30" s="230">
        <v>1169</v>
      </c>
      <c r="F30" s="230">
        <v>518</v>
      </c>
      <c r="G30" s="214" t="s">
        <v>291</v>
      </c>
      <c r="H30" s="249" t="s">
        <v>303</v>
      </c>
    </row>
    <row r="31" spans="1:8" s="17" customFormat="1" ht="112.5" customHeight="1" x14ac:dyDescent="0.25">
      <c r="A31" s="215" t="s">
        <v>28</v>
      </c>
      <c r="B31" s="216" t="s">
        <v>61</v>
      </c>
      <c r="C31" s="237" t="s">
        <v>125</v>
      </c>
      <c r="D31" s="217">
        <v>42614</v>
      </c>
      <c r="E31" s="124">
        <v>0.55000000000000004</v>
      </c>
      <c r="F31" s="253">
        <v>0.45900000000000002</v>
      </c>
      <c r="G31" s="214" t="s">
        <v>277</v>
      </c>
      <c r="H31" s="213"/>
    </row>
    <row r="32" spans="1:8" s="17" customFormat="1" ht="107.25" customHeight="1" x14ac:dyDescent="0.25">
      <c r="A32" s="121" t="s">
        <v>29</v>
      </c>
      <c r="B32" s="216" t="s">
        <v>209</v>
      </c>
      <c r="C32" s="237" t="s">
        <v>123</v>
      </c>
      <c r="D32" s="217">
        <v>42614</v>
      </c>
      <c r="E32" s="239">
        <v>6</v>
      </c>
      <c r="F32" s="254">
        <v>4.01</v>
      </c>
      <c r="G32" s="214" t="s">
        <v>291</v>
      </c>
      <c r="H32" s="213"/>
    </row>
    <row r="33" spans="1:12" s="17" customFormat="1" ht="75" x14ac:dyDescent="0.25">
      <c r="A33" s="215" t="s">
        <v>30</v>
      </c>
      <c r="B33" s="216" t="s">
        <v>62</v>
      </c>
      <c r="C33" s="237" t="s">
        <v>123</v>
      </c>
      <c r="D33" s="217">
        <v>42626</v>
      </c>
      <c r="E33" s="238">
        <v>0.16900000000000001</v>
      </c>
      <c r="F33" s="124">
        <v>0.30599999999999999</v>
      </c>
      <c r="G33" s="214" t="s">
        <v>280</v>
      </c>
      <c r="H33" s="214" t="s">
        <v>279</v>
      </c>
      <c r="J33" s="250">
        <v>30.6</v>
      </c>
      <c r="L33" s="17" t="s">
        <v>299</v>
      </c>
    </row>
    <row r="34" spans="1:12" s="17" customFormat="1" ht="75" x14ac:dyDescent="0.25">
      <c r="A34" s="215" t="s">
        <v>31</v>
      </c>
      <c r="B34" s="216" t="s">
        <v>63</v>
      </c>
      <c r="C34" s="237" t="s">
        <v>123</v>
      </c>
      <c r="D34" s="217">
        <v>42626</v>
      </c>
      <c r="E34" s="238">
        <v>0.31900000000000001</v>
      </c>
      <c r="F34" s="124">
        <v>0.496</v>
      </c>
      <c r="G34" s="214" t="s">
        <v>280</v>
      </c>
      <c r="H34" s="214" t="s">
        <v>279</v>
      </c>
      <c r="J34" s="250">
        <v>49.6</v>
      </c>
      <c r="L34" s="17" t="s">
        <v>300</v>
      </c>
    </row>
    <row r="35" spans="1:12" s="17" customFormat="1" ht="53.25" customHeight="1" x14ac:dyDescent="0.25">
      <c r="A35" s="118" t="s">
        <v>32</v>
      </c>
      <c r="B35" s="211" t="s">
        <v>42</v>
      </c>
      <c r="C35" s="211" t="s">
        <v>43</v>
      </c>
      <c r="D35" s="119" t="s">
        <v>44</v>
      </c>
      <c r="E35" s="211" t="s">
        <v>70</v>
      </c>
      <c r="F35" s="211" t="s">
        <v>71</v>
      </c>
      <c r="G35" s="120" t="s">
        <v>45</v>
      </c>
      <c r="H35" s="213"/>
      <c r="J35" s="250"/>
    </row>
    <row r="36" spans="1:12" s="17" customFormat="1" ht="112.5" x14ac:dyDescent="0.25">
      <c r="A36" s="121" t="s">
        <v>33</v>
      </c>
      <c r="B36" s="216" t="s">
        <v>64</v>
      </c>
      <c r="C36" s="216" t="s">
        <v>48</v>
      </c>
      <c r="D36" s="228">
        <v>42614</v>
      </c>
      <c r="E36" s="240">
        <v>0.4</v>
      </c>
      <c r="F36" s="255">
        <v>0.15</v>
      </c>
      <c r="G36" s="214" t="s">
        <v>278</v>
      </c>
      <c r="H36" s="213"/>
    </row>
    <row r="37" spans="1:12" s="17" customFormat="1" ht="63.75" customHeight="1" x14ac:dyDescent="0.25">
      <c r="A37" s="118" t="s">
        <v>34</v>
      </c>
      <c r="B37" s="211" t="s">
        <v>42</v>
      </c>
      <c r="C37" s="211" t="s">
        <v>43</v>
      </c>
      <c r="D37" s="119" t="s">
        <v>44</v>
      </c>
      <c r="E37" s="211" t="s">
        <v>70</v>
      </c>
      <c r="F37" s="211" t="s">
        <v>71</v>
      </c>
      <c r="G37" s="120" t="s">
        <v>45</v>
      </c>
      <c r="H37" s="213"/>
    </row>
    <row r="38" spans="1:12" s="17" customFormat="1" ht="150" x14ac:dyDescent="0.25">
      <c r="A38" s="215" t="s">
        <v>35</v>
      </c>
      <c r="B38" s="216" t="s">
        <v>65</v>
      </c>
      <c r="C38" s="216" t="s">
        <v>48</v>
      </c>
      <c r="D38" s="217">
        <v>42614</v>
      </c>
      <c r="E38" s="230">
        <v>4</v>
      </c>
      <c r="F38" s="230">
        <v>4</v>
      </c>
      <c r="G38" s="214" t="s">
        <v>289</v>
      </c>
      <c r="H38" s="213"/>
    </row>
    <row r="39" spans="1:12" s="17" customFormat="1" ht="263.25" customHeight="1" x14ac:dyDescent="0.25">
      <c r="A39" s="215" t="s">
        <v>36</v>
      </c>
      <c r="B39" s="216" t="s">
        <v>66</v>
      </c>
      <c r="C39" s="216" t="s">
        <v>48</v>
      </c>
      <c r="D39" s="217">
        <v>42614</v>
      </c>
      <c r="E39" s="236">
        <v>0.7</v>
      </c>
      <c r="F39" s="236">
        <v>0.7</v>
      </c>
      <c r="G39" s="214" t="s">
        <v>287</v>
      </c>
      <c r="H39" s="213"/>
    </row>
    <row r="40" spans="1:12" s="17" customFormat="1" ht="257.25" customHeight="1" x14ac:dyDescent="0.25">
      <c r="A40" s="215" t="s">
        <v>37</v>
      </c>
      <c r="B40" s="216" t="s">
        <v>67</v>
      </c>
      <c r="C40" s="216" t="s">
        <v>46</v>
      </c>
      <c r="D40" s="217">
        <v>42614</v>
      </c>
      <c r="E40" s="236">
        <v>0.5</v>
      </c>
      <c r="F40" s="236">
        <v>0</v>
      </c>
      <c r="G40" s="214" t="s">
        <v>288</v>
      </c>
      <c r="H40" s="213"/>
    </row>
    <row r="41" spans="1:12" s="17" customFormat="1" ht="64.5" customHeight="1" x14ac:dyDescent="0.25">
      <c r="A41" s="118" t="s">
        <v>39</v>
      </c>
      <c r="B41" s="211" t="s">
        <v>42</v>
      </c>
      <c r="C41" s="211" t="s">
        <v>43</v>
      </c>
      <c r="D41" s="119" t="s">
        <v>44</v>
      </c>
      <c r="E41" s="211" t="s">
        <v>70</v>
      </c>
      <c r="F41" s="211" t="s">
        <v>71</v>
      </c>
      <c r="G41" s="120" t="s">
        <v>45</v>
      </c>
      <c r="H41" s="213"/>
    </row>
    <row r="42" spans="1:12" s="17" customFormat="1" ht="131.25" x14ac:dyDescent="0.25">
      <c r="A42" s="121" t="s">
        <v>40</v>
      </c>
      <c r="B42" s="216" t="s">
        <v>68</v>
      </c>
      <c r="C42" s="216" t="s">
        <v>48</v>
      </c>
      <c r="D42" s="228">
        <v>42614</v>
      </c>
      <c r="E42" s="240">
        <v>0.75</v>
      </c>
      <c r="F42" s="255">
        <v>0.5</v>
      </c>
      <c r="G42" s="214" t="s">
        <v>292</v>
      </c>
      <c r="H42" s="213"/>
    </row>
    <row r="43" spans="1:12" s="17" customFormat="1" ht="271.5" customHeight="1" thickBot="1" x14ac:dyDescent="0.3">
      <c r="A43" s="241" t="s">
        <v>41</v>
      </c>
      <c r="B43" s="242" t="s">
        <v>69</v>
      </c>
      <c r="C43" s="242" t="s">
        <v>48</v>
      </c>
      <c r="D43" s="243"/>
      <c r="E43" s="244">
        <v>0.75</v>
      </c>
      <c r="F43" s="245">
        <v>0.75</v>
      </c>
      <c r="G43" s="214" t="s">
        <v>290</v>
      </c>
      <c r="H43" s="213"/>
    </row>
    <row r="44" spans="1:12" s="15" customFormat="1" ht="30.75" customHeight="1" x14ac:dyDescent="0.3">
      <c r="A44" s="96" t="s">
        <v>210</v>
      </c>
      <c r="B44" s="97"/>
      <c r="C44" s="97"/>
      <c r="D44" s="96"/>
      <c r="E44" s="98"/>
      <c r="F44" s="98"/>
      <c r="G44" s="14"/>
    </row>
    <row r="45" spans="1:12" ht="12" customHeight="1" x14ac:dyDescent="0.3">
      <c r="A45" s="12"/>
      <c r="B45" s="13"/>
      <c r="C45" s="13"/>
      <c r="D45" s="12"/>
      <c r="E45" s="12"/>
      <c r="F45" s="12"/>
    </row>
    <row r="46" spans="1:12" x14ac:dyDescent="0.3">
      <c r="E46" s="8"/>
    </row>
    <row r="47" spans="1:12" x14ac:dyDescent="0.3">
      <c r="E47" s="8"/>
    </row>
    <row r="48" spans="1:12" x14ac:dyDescent="0.3">
      <c r="E48" s="8"/>
    </row>
    <row r="49" spans="5:5" x14ac:dyDescent="0.3">
      <c r="E49" s="8"/>
    </row>
    <row r="50" spans="5:5" x14ac:dyDescent="0.3">
      <c r="E50" s="8"/>
    </row>
    <row r="51" spans="5:5" x14ac:dyDescent="0.3">
      <c r="E51" s="8"/>
    </row>
    <row r="52" spans="5:5" x14ac:dyDescent="0.3">
      <c r="E52" s="8"/>
    </row>
    <row r="53" spans="5:5" x14ac:dyDescent="0.3">
      <c r="E53" s="8"/>
    </row>
    <row r="54" spans="5:5" x14ac:dyDescent="0.3">
      <c r="E54" s="8"/>
    </row>
    <row r="55" spans="5:5" x14ac:dyDescent="0.3">
      <c r="E55" s="8"/>
    </row>
    <row r="56" spans="5:5" x14ac:dyDescent="0.3">
      <c r="E56" s="8"/>
    </row>
    <row r="57" spans="5:5" x14ac:dyDescent="0.3">
      <c r="E57" s="8"/>
    </row>
    <row r="58" spans="5:5" x14ac:dyDescent="0.3">
      <c r="E58" s="8"/>
    </row>
    <row r="59" spans="5:5" x14ac:dyDescent="0.3">
      <c r="E59" s="8"/>
    </row>
    <row r="60" spans="5:5" x14ac:dyDescent="0.3">
      <c r="E60" s="8"/>
    </row>
    <row r="61" spans="5:5" x14ac:dyDescent="0.3">
      <c r="E61" s="8"/>
    </row>
    <row r="62" spans="5:5" x14ac:dyDescent="0.3">
      <c r="E62" s="8"/>
    </row>
    <row r="63" spans="5:5" x14ac:dyDescent="0.3">
      <c r="E63" s="8"/>
    </row>
    <row r="64" spans="5:5" x14ac:dyDescent="0.3">
      <c r="E64" s="8"/>
    </row>
    <row r="65" spans="5:5" x14ac:dyDescent="0.3">
      <c r="E65" s="8"/>
    </row>
    <row r="66" spans="5:5" x14ac:dyDescent="0.3">
      <c r="E66" s="8"/>
    </row>
    <row r="67" spans="5:5" x14ac:dyDescent="0.3">
      <c r="E67" s="8"/>
    </row>
    <row r="68" spans="5:5" x14ac:dyDescent="0.3">
      <c r="E68" s="8"/>
    </row>
    <row r="69" spans="5:5" x14ac:dyDescent="0.3">
      <c r="E69" s="8"/>
    </row>
    <row r="70" spans="5:5" x14ac:dyDescent="0.3">
      <c r="E70" s="8"/>
    </row>
    <row r="71" spans="5:5" x14ac:dyDescent="0.3">
      <c r="E71" s="8"/>
    </row>
    <row r="72" spans="5:5" x14ac:dyDescent="0.3">
      <c r="E72" s="8"/>
    </row>
    <row r="73" spans="5:5" x14ac:dyDescent="0.3">
      <c r="E73" s="8"/>
    </row>
    <row r="74" spans="5:5" x14ac:dyDescent="0.3">
      <c r="E74" s="8"/>
    </row>
    <row r="75" spans="5:5" x14ac:dyDescent="0.3">
      <c r="E75" s="8"/>
    </row>
    <row r="76" spans="5:5" x14ac:dyDescent="0.3">
      <c r="E76" s="8"/>
    </row>
    <row r="77" spans="5:5" x14ac:dyDescent="0.3">
      <c r="E77" s="8"/>
    </row>
    <row r="78" spans="5:5" x14ac:dyDescent="0.3">
      <c r="E78" s="8"/>
    </row>
    <row r="79" spans="5:5" x14ac:dyDescent="0.3">
      <c r="E79" s="8"/>
    </row>
    <row r="80" spans="5:5" x14ac:dyDescent="0.3">
      <c r="E80" s="8"/>
    </row>
    <row r="81" spans="5:5" x14ac:dyDescent="0.3">
      <c r="E81" s="8"/>
    </row>
    <row r="82" spans="5:5" x14ac:dyDescent="0.3">
      <c r="E82" s="8"/>
    </row>
    <row r="83" spans="5:5" x14ac:dyDescent="0.3">
      <c r="E83" s="8"/>
    </row>
    <row r="84" spans="5:5" x14ac:dyDescent="0.3">
      <c r="E84" s="8"/>
    </row>
    <row r="85" spans="5:5" x14ac:dyDescent="0.3">
      <c r="E85" s="8"/>
    </row>
    <row r="86" spans="5:5" x14ac:dyDescent="0.3">
      <c r="E86" s="8"/>
    </row>
    <row r="87" spans="5:5" x14ac:dyDescent="0.3">
      <c r="E87" s="8"/>
    </row>
    <row r="88" spans="5:5" x14ac:dyDescent="0.3">
      <c r="E88" s="8"/>
    </row>
    <row r="89" spans="5:5" x14ac:dyDescent="0.3">
      <c r="E89" s="8"/>
    </row>
    <row r="90" spans="5:5" x14ac:dyDescent="0.3">
      <c r="E90" s="8"/>
    </row>
    <row r="91" spans="5:5" x14ac:dyDescent="0.3">
      <c r="E91" s="8"/>
    </row>
    <row r="92" spans="5:5" x14ac:dyDescent="0.3">
      <c r="E92" s="8"/>
    </row>
    <row r="93" spans="5:5" x14ac:dyDescent="0.3">
      <c r="E93" s="8"/>
    </row>
    <row r="94" spans="5:5" x14ac:dyDescent="0.3">
      <c r="E94" s="8"/>
    </row>
    <row r="95" spans="5:5" x14ac:dyDescent="0.3">
      <c r="E95" s="8"/>
    </row>
    <row r="96" spans="5:5" x14ac:dyDescent="0.3">
      <c r="E96" s="8"/>
    </row>
    <row r="97" spans="5:5" x14ac:dyDescent="0.3">
      <c r="E97" s="8"/>
    </row>
    <row r="98" spans="5:5" x14ac:dyDescent="0.3">
      <c r="E98" s="8"/>
    </row>
    <row r="99" spans="5:5" x14ac:dyDescent="0.3">
      <c r="E99" s="8"/>
    </row>
    <row r="100" spans="5:5" x14ac:dyDescent="0.3">
      <c r="E100" s="8"/>
    </row>
    <row r="101" spans="5:5" x14ac:dyDescent="0.3">
      <c r="E101" s="8"/>
    </row>
    <row r="102" spans="5:5" x14ac:dyDescent="0.3">
      <c r="E102" s="8"/>
    </row>
    <row r="103" spans="5:5" x14ac:dyDescent="0.3">
      <c r="E103" s="8"/>
    </row>
    <row r="104" spans="5:5" x14ac:dyDescent="0.3">
      <c r="E104" s="8"/>
    </row>
    <row r="105" spans="5:5" x14ac:dyDescent="0.3">
      <c r="E105" s="8"/>
    </row>
    <row r="106" spans="5:5" x14ac:dyDescent="0.3">
      <c r="E106" s="8"/>
    </row>
    <row r="107" spans="5:5" x14ac:dyDescent="0.3">
      <c r="E107" s="8"/>
    </row>
    <row r="108" spans="5:5" x14ac:dyDescent="0.3">
      <c r="E108" s="8"/>
    </row>
    <row r="109" spans="5:5" x14ac:dyDescent="0.3">
      <c r="E109" s="8"/>
    </row>
    <row r="110" spans="5:5" x14ac:dyDescent="0.3">
      <c r="E110" s="8"/>
    </row>
    <row r="111" spans="5:5" x14ac:dyDescent="0.3">
      <c r="E111" s="8"/>
    </row>
    <row r="112" spans="5:5" x14ac:dyDescent="0.3">
      <c r="E112" s="8"/>
    </row>
    <row r="113" spans="5:5" x14ac:dyDescent="0.3">
      <c r="E113" s="8"/>
    </row>
    <row r="114" spans="5:5" x14ac:dyDescent="0.3">
      <c r="E114" s="8"/>
    </row>
    <row r="115" spans="5:5" x14ac:dyDescent="0.3">
      <c r="E115" s="8"/>
    </row>
    <row r="116" spans="5:5" x14ac:dyDescent="0.3">
      <c r="E116" s="8"/>
    </row>
    <row r="117" spans="5:5" x14ac:dyDescent="0.3">
      <c r="E117" s="8"/>
    </row>
    <row r="118" spans="5:5" x14ac:dyDescent="0.3">
      <c r="E118" s="8"/>
    </row>
    <row r="119" spans="5:5" x14ac:dyDescent="0.3">
      <c r="E119" s="8"/>
    </row>
    <row r="120" spans="5:5" x14ac:dyDescent="0.3">
      <c r="E120" s="8"/>
    </row>
    <row r="121" spans="5:5" x14ac:dyDescent="0.3">
      <c r="E121" s="8"/>
    </row>
    <row r="122" spans="5:5" x14ac:dyDescent="0.3">
      <c r="E122" s="8"/>
    </row>
    <row r="123" spans="5:5" x14ac:dyDescent="0.3">
      <c r="E123" s="8"/>
    </row>
    <row r="124" spans="5:5" x14ac:dyDescent="0.3">
      <c r="E124" s="8"/>
    </row>
    <row r="125" spans="5:5" x14ac:dyDescent="0.3">
      <c r="E125" s="8"/>
    </row>
    <row r="126" spans="5:5" x14ac:dyDescent="0.3">
      <c r="E126" s="8"/>
    </row>
    <row r="127" spans="5:5" x14ac:dyDescent="0.3">
      <c r="E127" s="8"/>
    </row>
    <row r="128" spans="5:5" x14ac:dyDescent="0.3">
      <c r="E128" s="8"/>
    </row>
    <row r="129" spans="5:5" x14ac:dyDescent="0.3">
      <c r="E129" s="8"/>
    </row>
    <row r="130" spans="5:5" x14ac:dyDescent="0.3">
      <c r="E130" s="8"/>
    </row>
    <row r="131" spans="5:5" x14ac:dyDescent="0.3">
      <c r="E131" s="8"/>
    </row>
    <row r="132" spans="5:5" x14ac:dyDescent="0.3">
      <c r="E132" s="8"/>
    </row>
    <row r="133" spans="5:5" x14ac:dyDescent="0.3">
      <c r="E133" s="8"/>
    </row>
    <row r="134" spans="5:5" x14ac:dyDescent="0.3">
      <c r="E134" s="8"/>
    </row>
    <row r="135" spans="5:5" x14ac:dyDescent="0.3">
      <c r="E135" s="8"/>
    </row>
    <row r="136" spans="5:5" x14ac:dyDescent="0.3">
      <c r="E136" s="8"/>
    </row>
    <row r="137" spans="5:5" x14ac:dyDescent="0.3">
      <c r="E137" s="8"/>
    </row>
    <row r="138" spans="5:5" x14ac:dyDescent="0.3">
      <c r="E138" s="8"/>
    </row>
    <row r="139" spans="5:5" x14ac:dyDescent="0.3">
      <c r="E139" s="8"/>
    </row>
    <row r="140" spans="5:5" x14ac:dyDescent="0.3">
      <c r="E140" s="8"/>
    </row>
    <row r="141" spans="5:5" x14ac:dyDescent="0.3">
      <c r="E141" s="8"/>
    </row>
    <row r="142" spans="5:5" x14ac:dyDescent="0.3">
      <c r="E142" s="8"/>
    </row>
    <row r="143" spans="5:5" x14ac:dyDescent="0.3">
      <c r="E143" s="8"/>
    </row>
    <row r="144" spans="5:5" x14ac:dyDescent="0.3">
      <c r="E144" s="8"/>
    </row>
    <row r="145" spans="5:5" x14ac:dyDescent="0.3">
      <c r="E145" s="8"/>
    </row>
    <row r="146" spans="5:5" x14ac:dyDescent="0.3">
      <c r="E146" s="8"/>
    </row>
    <row r="147" spans="5:5" x14ac:dyDescent="0.3">
      <c r="E147" s="8"/>
    </row>
    <row r="148" spans="5:5" x14ac:dyDescent="0.3">
      <c r="E148" s="8"/>
    </row>
    <row r="149" spans="5:5" x14ac:dyDescent="0.3">
      <c r="E149" s="8"/>
    </row>
    <row r="150" spans="5:5" x14ac:dyDescent="0.3">
      <c r="E150" s="8"/>
    </row>
    <row r="151" spans="5:5" x14ac:dyDescent="0.3">
      <c r="E151" s="8"/>
    </row>
    <row r="152" spans="5:5" x14ac:dyDescent="0.3">
      <c r="E152" s="8"/>
    </row>
    <row r="153" spans="5:5" x14ac:dyDescent="0.3">
      <c r="E153" s="8"/>
    </row>
    <row r="154" spans="5:5" x14ac:dyDescent="0.3">
      <c r="E154" s="8"/>
    </row>
    <row r="155" spans="5:5" x14ac:dyDescent="0.3">
      <c r="E155" s="8"/>
    </row>
    <row r="156" spans="5:5" x14ac:dyDescent="0.3">
      <c r="E156" s="8"/>
    </row>
    <row r="157" spans="5:5" x14ac:dyDescent="0.3">
      <c r="E157" s="8"/>
    </row>
    <row r="158" spans="5:5" x14ac:dyDescent="0.3">
      <c r="E158" s="8"/>
    </row>
    <row r="159" spans="5:5" x14ac:dyDescent="0.3">
      <c r="E159" s="8"/>
    </row>
    <row r="160" spans="5:5" x14ac:dyDescent="0.3">
      <c r="E160" s="8"/>
    </row>
    <row r="161" spans="5:5" x14ac:dyDescent="0.3">
      <c r="E161" s="8"/>
    </row>
    <row r="162" spans="5:5" x14ac:dyDescent="0.3">
      <c r="E162" s="8"/>
    </row>
    <row r="163" spans="5:5" x14ac:dyDescent="0.3">
      <c r="E163" s="8"/>
    </row>
    <row r="164" spans="5:5" x14ac:dyDescent="0.3">
      <c r="E164" s="8"/>
    </row>
    <row r="165" spans="5:5" x14ac:dyDescent="0.3">
      <c r="E165" s="8"/>
    </row>
    <row r="166" spans="5:5" x14ac:dyDescent="0.3">
      <c r="E166" s="8"/>
    </row>
    <row r="167" spans="5:5" x14ac:dyDescent="0.3">
      <c r="E167" s="8"/>
    </row>
    <row r="168" spans="5:5" x14ac:dyDescent="0.3">
      <c r="E168" s="8"/>
    </row>
    <row r="169" spans="5:5" x14ac:dyDescent="0.3">
      <c r="E169" s="8"/>
    </row>
    <row r="170" spans="5:5" x14ac:dyDescent="0.3">
      <c r="E170" s="8"/>
    </row>
    <row r="171" spans="5:5" x14ac:dyDescent="0.3">
      <c r="E171" s="8"/>
    </row>
    <row r="172" spans="5:5" x14ac:dyDescent="0.3">
      <c r="E172" s="8"/>
    </row>
    <row r="173" spans="5:5" x14ac:dyDescent="0.3">
      <c r="E173" s="8"/>
    </row>
    <row r="174" spans="5:5" x14ac:dyDescent="0.3">
      <c r="E174" s="8"/>
    </row>
    <row r="175" spans="5:5" x14ac:dyDescent="0.3">
      <c r="E175" s="8"/>
    </row>
    <row r="176" spans="5:5" x14ac:dyDescent="0.3">
      <c r="E176" s="8"/>
    </row>
    <row r="177" spans="5:5" x14ac:dyDescent="0.3">
      <c r="E177" s="8"/>
    </row>
    <row r="178" spans="5:5" x14ac:dyDescent="0.3">
      <c r="E178" s="8"/>
    </row>
    <row r="179" spans="5:5" x14ac:dyDescent="0.3">
      <c r="E179" s="8"/>
    </row>
    <row r="180" spans="5:5" x14ac:dyDescent="0.3">
      <c r="E180" s="8"/>
    </row>
    <row r="181" spans="5:5" x14ac:dyDescent="0.3">
      <c r="E181" s="8"/>
    </row>
    <row r="182" spans="5:5" x14ac:dyDescent="0.3">
      <c r="E182" s="8"/>
    </row>
    <row r="183" spans="5:5" x14ac:dyDescent="0.3">
      <c r="E183" s="8"/>
    </row>
    <row r="184" spans="5:5" x14ac:dyDescent="0.3">
      <c r="E184" s="8"/>
    </row>
    <row r="185" spans="5:5" x14ac:dyDescent="0.3">
      <c r="E185" s="8"/>
    </row>
    <row r="186" spans="5:5" x14ac:dyDescent="0.3">
      <c r="E186" s="8"/>
    </row>
    <row r="187" spans="5:5" x14ac:dyDescent="0.3">
      <c r="E187" s="8"/>
    </row>
    <row r="188" spans="5:5" x14ac:dyDescent="0.3">
      <c r="E188" s="8"/>
    </row>
    <row r="189" spans="5:5" x14ac:dyDescent="0.3">
      <c r="E189" s="8"/>
    </row>
    <row r="190" spans="5:5" x14ac:dyDescent="0.3">
      <c r="E190" s="8"/>
    </row>
    <row r="191" spans="5:5" x14ac:dyDescent="0.3">
      <c r="E191" s="8"/>
    </row>
    <row r="192" spans="5:5" x14ac:dyDescent="0.3">
      <c r="E192" s="8"/>
    </row>
    <row r="193" spans="5:5" x14ac:dyDescent="0.3">
      <c r="E193" s="8"/>
    </row>
    <row r="194" spans="5:5" x14ac:dyDescent="0.3">
      <c r="E194" s="8"/>
    </row>
    <row r="195" spans="5:5" x14ac:dyDescent="0.3">
      <c r="E195" s="8"/>
    </row>
    <row r="196" spans="5:5" x14ac:dyDescent="0.3">
      <c r="E196" s="8"/>
    </row>
    <row r="197" spans="5:5" x14ac:dyDescent="0.3">
      <c r="E197" s="8"/>
    </row>
    <row r="198" spans="5:5" x14ac:dyDescent="0.3">
      <c r="E198" s="8"/>
    </row>
    <row r="199" spans="5:5" x14ac:dyDescent="0.3">
      <c r="E199" s="8"/>
    </row>
    <row r="200" spans="5:5" x14ac:dyDescent="0.3">
      <c r="E200" s="8"/>
    </row>
    <row r="201" spans="5:5" x14ac:dyDescent="0.3">
      <c r="E201" s="8"/>
    </row>
    <row r="202" spans="5:5" x14ac:dyDescent="0.3">
      <c r="E202" s="8"/>
    </row>
    <row r="203" spans="5:5" x14ac:dyDescent="0.3">
      <c r="E203" s="8"/>
    </row>
    <row r="204" spans="5:5" x14ac:dyDescent="0.3">
      <c r="E204" s="8"/>
    </row>
    <row r="205" spans="5:5" x14ac:dyDescent="0.3">
      <c r="E205" s="8"/>
    </row>
    <row r="206" spans="5:5" x14ac:dyDescent="0.3">
      <c r="E206" s="8"/>
    </row>
    <row r="207" spans="5:5" x14ac:dyDescent="0.3">
      <c r="E207" s="8"/>
    </row>
    <row r="208" spans="5:5" x14ac:dyDescent="0.3">
      <c r="E208" s="8"/>
    </row>
    <row r="209" spans="5:5" x14ac:dyDescent="0.3">
      <c r="E209" s="8"/>
    </row>
    <row r="210" spans="5:5" x14ac:dyDescent="0.3">
      <c r="E210" s="8"/>
    </row>
    <row r="211" spans="5:5" x14ac:dyDescent="0.3">
      <c r="E211" s="8"/>
    </row>
    <row r="212" spans="5:5" x14ac:dyDescent="0.3">
      <c r="E212" s="8"/>
    </row>
    <row r="213" spans="5:5" x14ac:dyDescent="0.3">
      <c r="E213" s="8"/>
    </row>
    <row r="214" spans="5:5" x14ac:dyDescent="0.3">
      <c r="E214" s="8"/>
    </row>
    <row r="215" spans="5:5" x14ac:dyDescent="0.3">
      <c r="E215" s="8"/>
    </row>
    <row r="216" spans="5:5" x14ac:dyDescent="0.3">
      <c r="E216" s="8"/>
    </row>
    <row r="217" spans="5:5" x14ac:dyDescent="0.3">
      <c r="E217" s="8"/>
    </row>
    <row r="218" spans="5:5" x14ac:dyDescent="0.3">
      <c r="E218" s="8"/>
    </row>
    <row r="219" spans="5:5" x14ac:dyDescent="0.3">
      <c r="E219" s="8"/>
    </row>
    <row r="220" spans="5:5" x14ac:dyDescent="0.3">
      <c r="E220" s="8"/>
    </row>
    <row r="221" spans="5:5" x14ac:dyDescent="0.3">
      <c r="E221" s="8"/>
    </row>
    <row r="222" spans="5:5" x14ac:dyDescent="0.3">
      <c r="E222" s="8"/>
    </row>
    <row r="223" spans="5:5" x14ac:dyDescent="0.3">
      <c r="E223" s="8"/>
    </row>
    <row r="224" spans="5:5" x14ac:dyDescent="0.3">
      <c r="E224" s="8"/>
    </row>
    <row r="225" spans="5:5" x14ac:dyDescent="0.3">
      <c r="E225" s="8"/>
    </row>
    <row r="226" spans="5:5" x14ac:dyDescent="0.3">
      <c r="E226" s="8"/>
    </row>
    <row r="227" spans="5:5" x14ac:dyDescent="0.3">
      <c r="E227" s="8"/>
    </row>
    <row r="228" spans="5:5" x14ac:dyDescent="0.3">
      <c r="E228" s="8"/>
    </row>
    <row r="229" spans="5:5" x14ac:dyDescent="0.3">
      <c r="E229" s="8"/>
    </row>
    <row r="230" spans="5:5" x14ac:dyDescent="0.3">
      <c r="E230" s="8"/>
    </row>
    <row r="231" spans="5:5" x14ac:dyDescent="0.3">
      <c r="E231" s="8"/>
    </row>
    <row r="232" spans="5:5" x14ac:dyDescent="0.3">
      <c r="E232" s="8"/>
    </row>
    <row r="233" spans="5:5" x14ac:dyDescent="0.3">
      <c r="E233" s="8"/>
    </row>
    <row r="234" spans="5:5" x14ac:dyDescent="0.3">
      <c r="E234" s="8"/>
    </row>
    <row r="235" spans="5:5" x14ac:dyDescent="0.3">
      <c r="E235" s="8"/>
    </row>
    <row r="236" spans="5:5" x14ac:dyDescent="0.3">
      <c r="E236" s="8"/>
    </row>
    <row r="237" spans="5:5" x14ac:dyDescent="0.3">
      <c r="E237" s="8"/>
    </row>
    <row r="238" spans="5:5" x14ac:dyDescent="0.3">
      <c r="E238" s="8"/>
    </row>
    <row r="239" spans="5:5" x14ac:dyDescent="0.3">
      <c r="E239" s="8"/>
    </row>
    <row r="240" spans="5:5" x14ac:dyDescent="0.3">
      <c r="E240" s="8"/>
    </row>
    <row r="241" spans="5:5" x14ac:dyDescent="0.3">
      <c r="E241" s="8"/>
    </row>
    <row r="242" spans="5:5" x14ac:dyDescent="0.3">
      <c r="E242" s="8"/>
    </row>
    <row r="243" spans="5:5" x14ac:dyDescent="0.3">
      <c r="E243" s="8"/>
    </row>
    <row r="244" spans="5:5" x14ac:dyDescent="0.3">
      <c r="E244" s="8"/>
    </row>
    <row r="245" spans="5:5" x14ac:dyDescent="0.3">
      <c r="E245" s="8"/>
    </row>
    <row r="246" spans="5:5" x14ac:dyDescent="0.3">
      <c r="E246" s="8"/>
    </row>
    <row r="247" spans="5:5" x14ac:dyDescent="0.3">
      <c r="E247" s="8"/>
    </row>
    <row r="248" spans="5:5" x14ac:dyDescent="0.3">
      <c r="E248" s="8"/>
    </row>
    <row r="249" spans="5:5" x14ac:dyDescent="0.3">
      <c r="E249" s="8"/>
    </row>
    <row r="250" spans="5:5" x14ac:dyDescent="0.3">
      <c r="E250" s="8"/>
    </row>
    <row r="251" spans="5:5" x14ac:dyDescent="0.3">
      <c r="E251" s="8"/>
    </row>
    <row r="252" spans="5:5" x14ac:dyDescent="0.3">
      <c r="E252" s="8"/>
    </row>
    <row r="253" spans="5:5" x14ac:dyDescent="0.3">
      <c r="E253" s="8"/>
    </row>
    <row r="254" spans="5:5" x14ac:dyDescent="0.3">
      <c r="E254" s="8"/>
    </row>
    <row r="255" spans="5:5" x14ac:dyDescent="0.3">
      <c r="E255" s="8"/>
    </row>
    <row r="256" spans="5:5" x14ac:dyDescent="0.3">
      <c r="E256" s="8"/>
    </row>
    <row r="257" spans="5:5" x14ac:dyDescent="0.3">
      <c r="E257" s="8"/>
    </row>
    <row r="258" spans="5:5" x14ac:dyDescent="0.3">
      <c r="E258" s="8"/>
    </row>
    <row r="259" spans="5:5" x14ac:dyDescent="0.3">
      <c r="E259" s="8"/>
    </row>
    <row r="260" spans="5:5" x14ac:dyDescent="0.3">
      <c r="E260" s="8"/>
    </row>
    <row r="261" spans="5:5" x14ac:dyDescent="0.3">
      <c r="E261" s="8"/>
    </row>
    <row r="262" spans="5:5" x14ac:dyDescent="0.3">
      <c r="E262" s="8"/>
    </row>
    <row r="263" spans="5:5" x14ac:dyDescent="0.3">
      <c r="E263" s="8"/>
    </row>
    <row r="264" spans="5:5" x14ac:dyDescent="0.3">
      <c r="E264" s="8"/>
    </row>
    <row r="265" spans="5:5" x14ac:dyDescent="0.3">
      <c r="E265" s="8"/>
    </row>
    <row r="266" spans="5:5" x14ac:dyDescent="0.3">
      <c r="E266" s="8"/>
    </row>
    <row r="267" spans="5:5" x14ac:dyDescent="0.3">
      <c r="E267" s="8"/>
    </row>
    <row r="268" spans="5:5" x14ac:dyDescent="0.3">
      <c r="E268" s="8"/>
    </row>
    <row r="269" spans="5:5" x14ac:dyDescent="0.3">
      <c r="E269" s="8"/>
    </row>
    <row r="270" spans="5:5" x14ac:dyDescent="0.3">
      <c r="E270" s="8"/>
    </row>
    <row r="271" spans="5:5" x14ac:dyDescent="0.3">
      <c r="E271" s="8"/>
    </row>
    <row r="272" spans="5:5" x14ac:dyDescent="0.3">
      <c r="E272" s="8"/>
    </row>
    <row r="273" spans="5:5" x14ac:dyDescent="0.3">
      <c r="E273" s="8"/>
    </row>
    <row r="274" spans="5:5" x14ac:dyDescent="0.3">
      <c r="E274" s="8"/>
    </row>
    <row r="275" spans="5:5" x14ac:dyDescent="0.3">
      <c r="E275" s="8"/>
    </row>
    <row r="276" spans="5:5" x14ac:dyDescent="0.3">
      <c r="E276" s="8"/>
    </row>
    <row r="277" spans="5:5" x14ac:dyDescent="0.3">
      <c r="E277" s="8"/>
    </row>
    <row r="278" spans="5:5" x14ac:dyDescent="0.3">
      <c r="E278" s="8"/>
    </row>
    <row r="279" spans="5:5" x14ac:dyDescent="0.3">
      <c r="E279" s="8"/>
    </row>
    <row r="280" spans="5:5" x14ac:dyDescent="0.3">
      <c r="E280" s="8"/>
    </row>
    <row r="281" spans="5:5" x14ac:dyDescent="0.3">
      <c r="E281" s="8"/>
    </row>
    <row r="282" spans="5:5" x14ac:dyDescent="0.3">
      <c r="E282" s="8"/>
    </row>
    <row r="283" spans="5:5" x14ac:dyDescent="0.3">
      <c r="E283" s="8"/>
    </row>
    <row r="284" spans="5:5" x14ac:dyDescent="0.3">
      <c r="E284" s="8"/>
    </row>
    <row r="285" spans="5:5" x14ac:dyDescent="0.3">
      <c r="E285" s="8"/>
    </row>
    <row r="286" spans="5:5" x14ac:dyDescent="0.3">
      <c r="E286" s="8"/>
    </row>
    <row r="287" spans="5:5" x14ac:dyDescent="0.3">
      <c r="E287" s="8"/>
    </row>
    <row r="288" spans="5:5" x14ac:dyDescent="0.3">
      <c r="E288" s="8"/>
    </row>
    <row r="289" spans="5:5" x14ac:dyDescent="0.3">
      <c r="E289" s="8"/>
    </row>
    <row r="290" spans="5:5" x14ac:dyDescent="0.3">
      <c r="E290" s="8"/>
    </row>
    <row r="291" spans="5:5" x14ac:dyDescent="0.3">
      <c r="E291" s="8"/>
    </row>
    <row r="292" spans="5:5" x14ac:dyDescent="0.3">
      <c r="E292" s="8"/>
    </row>
    <row r="293" spans="5:5" x14ac:dyDescent="0.3">
      <c r="E293" s="8"/>
    </row>
    <row r="294" spans="5:5" x14ac:dyDescent="0.3">
      <c r="E294" s="8"/>
    </row>
    <row r="295" spans="5:5" x14ac:dyDescent="0.3">
      <c r="E295" s="8"/>
    </row>
    <row r="296" spans="5:5" x14ac:dyDescent="0.3">
      <c r="E296" s="8"/>
    </row>
    <row r="297" spans="5:5" x14ac:dyDescent="0.3">
      <c r="E297" s="8"/>
    </row>
    <row r="298" spans="5:5" x14ac:dyDescent="0.3">
      <c r="E298" s="8"/>
    </row>
    <row r="299" spans="5:5" x14ac:dyDescent="0.3">
      <c r="E299" s="8"/>
    </row>
    <row r="300" spans="5:5" x14ac:dyDescent="0.3">
      <c r="E300" s="8"/>
    </row>
    <row r="301" spans="5:5" x14ac:dyDescent="0.3">
      <c r="E301" s="8"/>
    </row>
    <row r="302" spans="5:5" x14ac:dyDescent="0.3">
      <c r="E302" s="8"/>
    </row>
    <row r="303" spans="5:5" x14ac:dyDescent="0.3">
      <c r="E303" s="8"/>
    </row>
    <row r="304" spans="5:5" x14ac:dyDescent="0.3">
      <c r="E304" s="8"/>
    </row>
    <row r="305" spans="5:5" x14ac:dyDescent="0.3">
      <c r="E305" s="8"/>
    </row>
    <row r="306" spans="5:5" x14ac:dyDescent="0.3">
      <c r="E306" s="8"/>
    </row>
    <row r="307" spans="5:5" x14ac:dyDescent="0.3">
      <c r="E307" s="8"/>
    </row>
    <row r="308" spans="5:5" x14ac:dyDescent="0.3">
      <c r="E308" s="8"/>
    </row>
    <row r="309" spans="5:5" x14ac:dyDescent="0.3">
      <c r="E309" s="8"/>
    </row>
    <row r="310" spans="5:5" x14ac:dyDescent="0.3">
      <c r="E310" s="8"/>
    </row>
    <row r="311" spans="5:5" x14ac:dyDescent="0.3">
      <c r="E311" s="8"/>
    </row>
    <row r="312" spans="5:5" x14ac:dyDescent="0.3">
      <c r="E312" s="8"/>
    </row>
    <row r="313" spans="5:5" x14ac:dyDescent="0.3">
      <c r="E313" s="8"/>
    </row>
    <row r="314" spans="5:5" x14ac:dyDescent="0.3">
      <c r="E314" s="8"/>
    </row>
    <row r="315" spans="5:5" x14ac:dyDescent="0.3">
      <c r="E315" s="8"/>
    </row>
    <row r="316" spans="5:5" x14ac:dyDescent="0.3">
      <c r="E316" s="8"/>
    </row>
    <row r="317" spans="5:5" x14ac:dyDescent="0.3">
      <c r="E317" s="8"/>
    </row>
    <row r="318" spans="5:5" x14ac:dyDescent="0.3">
      <c r="E318" s="8"/>
    </row>
    <row r="319" spans="5:5" x14ac:dyDescent="0.3">
      <c r="E319" s="8"/>
    </row>
    <row r="320" spans="5:5" x14ac:dyDescent="0.3">
      <c r="E320" s="8"/>
    </row>
    <row r="321" spans="5:5" x14ac:dyDescent="0.3">
      <c r="E321" s="8"/>
    </row>
    <row r="322" spans="5:5" x14ac:dyDescent="0.3">
      <c r="E322" s="8"/>
    </row>
    <row r="323" spans="5:5" x14ac:dyDescent="0.3">
      <c r="E323" s="8"/>
    </row>
    <row r="324" spans="5:5" x14ac:dyDescent="0.3">
      <c r="E324" s="8"/>
    </row>
  </sheetData>
  <mergeCells count="5">
    <mergeCell ref="A4:G4"/>
    <mergeCell ref="A8:G8"/>
    <mergeCell ref="A3:G3"/>
    <mergeCell ref="A2:G2"/>
    <mergeCell ref="A1:G1"/>
  </mergeCells>
  <pageMargins left="0.25" right="0.25" top="0.75" bottom="0.75" header="0.3" footer="0.3"/>
  <pageSetup paperSize="9" scale="37" fitToHeight="0" orientation="landscape" r:id="rId1"/>
  <rowBreaks count="3" manualBreakCount="3">
    <brk id="14" max="6" man="1"/>
    <brk id="21" max="6" man="1"/>
    <brk id="35" max="6"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41"/>
  <sheetViews>
    <sheetView windowProtection="1" showGridLines="0" view="pageBreakPreview" zoomScale="37" zoomScaleNormal="50" zoomScaleSheetLayoutView="37" workbookViewId="0">
      <pane xSplit="4" topLeftCell="E1" activePane="topRight" state="frozen"/>
      <selection pane="topRight" activeCell="A14" sqref="A14"/>
    </sheetView>
  </sheetViews>
  <sheetFormatPr defaultColWidth="9.140625" defaultRowHeight="15" x14ac:dyDescent="0.25"/>
  <cols>
    <col min="1" max="1" width="45.85546875" style="1" customWidth="1"/>
    <col min="2" max="2" width="13" style="4" customWidth="1"/>
    <col min="3" max="3" width="9.85546875" style="4" hidden="1" customWidth="1"/>
    <col min="4" max="4" width="61.7109375" style="1" customWidth="1"/>
    <col min="5" max="5" width="85.85546875" style="28" customWidth="1"/>
    <col min="6" max="6" width="82.5703125" style="29" customWidth="1"/>
    <col min="7" max="7" width="88.28515625" style="1" customWidth="1"/>
    <col min="8" max="8" width="71.140625" style="29" customWidth="1"/>
    <col min="9" max="10" width="59.140625" style="1" customWidth="1"/>
    <col min="11" max="11" width="32.85546875" style="27" customWidth="1"/>
    <col min="12" max="12" width="38.28515625" style="27" customWidth="1"/>
    <col min="13" max="13" width="45.28515625" style="27" customWidth="1"/>
    <col min="14" max="14" width="36.140625" style="30" customWidth="1"/>
    <col min="15" max="15" width="28.28515625" style="30" customWidth="1"/>
    <col min="16" max="16" width="33.140625" style="27" hidden="1" customWidth="1"/>
    <col min="17" max="17" width="33.42578125" style="30" hidden="1" customWidth="1"/>
    <col min="18" max="18" width="20.42578125" style="30" hidden="1" customWidth="1"/>
    <col min="19" max="19" width="51.7109375" style="1" customWidth="1"/>
    <col min="20" max="23" width="9.140625" style="1"/>
    <col min="24" max="24" width="85.42578125" style="1" hidden="1" customWidth="1"/>
    <col min="25" max="16384" width="9.140625" style="1"/>
  </cols>
  <sheetData>
    <row r="1" spans="1:24" ht="34.5" customHeight="1" x14ac:dyDescent="0.4">
      <c r="A1" s="328" t="str">
        <f>'2- OBJETIVOS E METAS'!A1:S1</f>
        <v>CAU/MS</v>
      </c>
      <c r="B1" s="328"/>
      <c r="C1" s="328"/>
      <c r="D1" s="328"/>
      <c r="E1" s="328"/>
      <c r="F1" s="328"/>
      <c r="G1" s="328"/>
    </row>
    <row r="2" spans="1:24" ht="26.25" x14ac:dyDescent="0.4">
      <c r="A2" s="107" t="str">
        <f>'2- OBJETIVOS E METAS'!A2:S2</f>
        <v>Período: jan-ago/16</v>
      </c>
      <c r="E2" s="4"/>
    </row>
    <row r="3" spans="1:24" s="70" customFormat="1" ht="28.5" customHeight="1" thickBot="1" x14ac:dyDescent="0.45">
      <c r="A3" s="160" t="s">
        <v>146</v>
      </c>
      <c r="B3" s="160"/>
      <c r="C3" s="160"/>
      <c r="D3" s="160"/>
      <c r="E3" s="160"/>
      <c r="F3" s="161"/>
      <c r="G3" s="160"/>
      <c r="H3" s="109"/>
      <c r="I3" s="108"/>
      <c r="J3" s="108"/>
      <c r="K3" s="110"/>
      <c r="L3" s="110"/>
      <c r="M3" s="110"/>
      <c r="N3" s="111"/>
      <c r="O3" s="111"/>
      <c r="P3" s="110"/>
      <c r="Q3" s="111"/>
      <c r="R3" s="111"/>
      <c r="S3" s="112"/>
    </row>
    <row r="4" spans="1:24" s="70" customFormat="1" ht="27" customHeight="1" x14ac:dyDescent="0.4">
      <c r="A4" s="162" t="s">
        <v>142</v>
      </c>
      <c r="B4" s="163"/>
      <c r="C4" s="163"/>
      <c r="D4" s="163"/>
      <c r="E4" s="163"/>
      <c r="F4" s="163"/>
      <c r="G4" s="164"/>
      <c r="H4" s="72"/>
      <c r="I4" s="72"/>
      <c r="J4" s="72"/>
      <c r="K4" s="72"/>
      <c r="L4" s="72"/>
      <c r="M4" s="72"/>
      <c r="N4" s="72"/>
      <c r="O4" s="72"/>
      <c r="P4" s="72"/>
      <c r="Q4" s="72"/>
      <c r="R4" s="72"/>
    </row>
    <row r="5" spans="1:24" s="70" customFormat="1" ht="27" customHeight="1" x14ac:dyDescent="0.4">
      <c r="A5" s="165" t="s">
        <v>173</v>
      </c>
      <c r="B5" s="73"/>
      <c r="C5" s="73"/>
      <c r="D5" s="73"/>
      <c r="E5" s="73"/>
      <c r="F5" s="73"/>
      <c r="G5" s="166"/>
      <c r="H5" s="72"/>
      <c r="I5" s="72"/>
      <c r="J5" s="72"/>
      <c r="K5" s="72"/>
      <c r="L5" s="72"/>
      <c r="M5" s="72"/>
      <c r="N5" s="72"/>
      <c r="O5" s="72"/>
      <c r="P5" s="72"/>
      <c r="Q5" s="72"/>
      <c r="R5" s="72"/>
    </row>
    <row r="6" spans="1:24" s="70" customFormat="1" ht="27" customHeight="1" x14ac:dyDescent="0.4">
      <c r="A6" s="165" t="s">
        <v>205</v>
      </c>
      <c r="B6" s="73"/>
      <c r="C6" s="73"/>
      <c r="D6" s="73"/>
      <c r="E6" s="73"/>
      <c r="F6" s="73"/>
      <c r="G6" s="166"/>
      <c r="H6" s="72"/>
      <c r="I6" s="72"/>
      <c r="J6" s="72"/>
      <c r="K6" s="72"/>
      <c r="L6" s="72"/>
      <c r="M6" s="72"/>
      <c r="N6" s="72"/>
      <c r="O6" s="72"/>
      <c r="P6" s="72"/>
      <c r="Q6" s="72"/>
      <c r="R6" s="72"/>
    </row>
    <row r="7" spans="1:24" s="70" customFormat="1" ht="27" customHeight="1" x14ac:dyDescent="0.4">
      <c r="A7" s="165" t="s">
        <v>124</v>
      </c>
      <c r="B7" s="73"/>
      <c r="C7" s="73"/>
      <c r="D7" s="73"/>
      <c r="E7" s="73"/>
      <c r="F7" s="73"/>
      <c r="G7" s="166"/>
      <c r="H7" s="72"/>
      <c r="I7" s="72"/>
      <c r="J7" s="72"/>
      <c r="K7" s="72"/>
      <c r="L7" s="72"/>
      <c r="M7" s="72"/>
      <c r="N7" s="72"/>
      <c r="O7" s="72"/>
      <c r="P7" s="72"/>
      <c r="Q7" s="72"/>
      <c r="R7" s="72"/>
    </row>
    <row r="8" spans="1:24" s="70" customFormat="1" ht="27" customHeight="1" x14ac:dyDescent="0.4">
      <c r="A8" s="165" t="s">
        <v>174</v>
      </c>
      <c r="B8" s="73"/>
      <c r="C8" s="73"/>
      <c r="D8" s="73"/>
      <c r="E8" s="73"/>
      <c r="F8" s="73"/>
      <c r="G8" s="166"/>
      <c r="H8" s="72"/>
      <c r="I8" s="72"/>
      <c r="J8" s="72"/>
      <c r="K8" s="72"/>
      <c r="L8" s="72"/>
      <c r="M8" s="72"/>
      <c r="N8" s="72"/>
      <c r="O8" s="72"/>
      <c r="P8" s="72"/>
      <c r="Q8" s="72"/>
      <c r="R8" s="72"/>
    </row>
    <row r="9" spans="1:24" s="70" customFormat="1" ht="27" customHeight="1" thickBot="1" x14ac:dyDescent="0.45">
      <c r="A9" s="332" t="s">
        <v>175</v>
      </c>
      <c r="B9" s="333"/>
      <c r="C9" s="333"/>
      <c r="D9" s="333"/>
      <c r="E9" s="333"/>
      <c r="F9" s="333"/>
      <c r="G9" s="334"/>
      <c r="H9" s="72"/>
      <c r="I9" s="72"/>
      <c r="J9" s="72"/>
      <c r="K9" s="72"/>
      <c r="L9" s="72"/>
      <c r="M9" s="72"/>
      <c r="N9" s="72"/>
      <c r="O9" s="72"/>
      <c r="P9" s="72"/>
      <c r="Q9" s="72"/>
      <c r="R9" s="72"/>
    </row>
    <row r="10" spans="1:24" s="70" customFormat="1" ht="27" thickBot="1" x14ac:dyDescent="0.45">
      <c r="A10" s="113"/>
      <c r="B10" s="81"/>
      <c r="C10" s="81"/>
      <c r="D10" s="81"/>
      <c r="E10" s="81"/>
      <c r="F10" s="81"/>
      <c r="G10" s="81"/>
      <c r="H10" s="72"/>
      <c r="I10" s="72"/>
      <c r="J10" s="72"/>
      <c r="K10" s="72"/>
      <c r="L10" s="72"/>
      <c r="M10" s="72"/>
      <c r="N10" s="72"/>
      <c r="O10" s="72"/>
      <c r="P10" s="72"/>
      <c r="Q10" s="72"/>
      <c r="R10" s="72"/>
    </row>
    <row r="11" spans="1:24" s="70" customFormat="1" ht="56.45" customHeight="1" thickBot="1" x14ac:dyDescent="0.45">
      <c r="A11" s="348"/>
      <c r="B11" s="348"/>
      <c r="C11" s="348"/>
      <c r="D11" s="348"/>
      <c r="E11" s="348"/>
      <c r="F11" s="330" t="s">
        <v>83</v>
      </c>
      <c r="G11" s="330"/>
      <c r="H11" s="330" t="s">
        <v>91</v>
      </c>
      <c r="I11" s="330"/>
      <c r="J11" s="343" t="s">
        <v>129</v>
      </c>
      <c r="K11" s="330" t="s">
        <v>132</v>
      </c>
      <c r="L11" s="330"/>
      <c r="M11" s="330"/>
      <c r="N11" s="330"/>
      <c r="O11" s="330"/>
      <c r="P11" s="330"/>
      <c r="Q11" s="330"/>
      <c r="R11" s="330"/>
      <c r="S11" s="343" t="s">
        <v>130</v>
      </c>
      <c r="X11" s="93" t="s">
        <v>32</v>
      </c>
    </row>
    <row r="12" spans="1:24" s="70" customFormat="1" ht="49.5" customHeight="1" thickBot="1" x14ac:dyDescent="0.45">
      <c r="A12" s="330" t="s">
        <v>84</v>
      </c>
      <c r="B12" s="330" t="s">
        <v>127</v>
      </c>
      <c r="C12" s="330" t="s">
        <v>85</v>
      </c>
      <c r="D12" s="330" t="s">
        <v>86</v>
      </c>
      <c r="E12" s="336" t="s">
        <v>128</v>
      </c>
      <c r="F12" s="330" t="s">
        <v>87</v>
      </c>
      <c r="G12" s="330" t="s">
        <v>88</v>
      </c>
      <c r="H12" s="330" t="s">
        <v>92</v>
      </c>
      <c r="I12" s="330" t="s">
        <v>176</v>
      </c>
      <c r="J12" s="343"/>
      <c r="K12" s="335" t="s">
        <v>93</v>
      </c>
      <c r="L12" s="335" t="s">
        <v>177</v>
      </c>
      <c r="M12" s="335" t="s">
        <v>178</v>
      </c>
      <c r="N12" s="335" t="s">
        <v>131</v>
      </c>
      <c r="O12" s="335" t="s">
        <v>179</v>
      </c>
      <c r="P12" s="329" t="s">
        <v>133</v>
      </c>
      <c r="Q12" s="329"/>
      <c r="R12" s="329"/>
      <c r="S12" s="343"/>
      <c r="X12" s="93" t="s">
        <v>159</v>
      </c>
    </row>
    <row r="13" spans="1:24" s="70" customFormat="1" ht="43.15" customHeight="1" thickBot="1" x14ac:dyDescent="0.45">
      <c r="A13" s="330"/>
      <c r="B13" s="330"/>
      <c r="C13" s="330"/>
      <c r="D13" s="330"/>
      <c r="E13" s="336"/>
      <c r="F13" s="330"/>
      <c r="G13" s="330"/>
      <c r="H13" s="330"/>
      <c r="I13" s="330"/>
      <c r="J13" s="343"/>
      <c r="K13" s="335"/>
      <c r="L13" s="335"/>
      <c r="M13" s="335"/>
      <c r="N13" s="335"/>
      <c r="O13" s="335"/>
      <c r="P13" s="126" t="s">
        <v>134</v>
      </c>
      <c r="Q13" s="126" t="s">
        <v>135</v>
      </c>
      <c r="R13" s="127" t="s">
        <v>198</v>
      </c>
      <c r="S13" s="343"/>
      <c r="X13" s="93" t="s">
        <v>18</v>
      </c>
    </row>
    <row r="14" spans="1:24" ht="406.5" customHeight="1" thickBot="1" x14ac:dyDescent="0.35">
      <c r="A14" s="186" t="s">
        <v>219</v>
      </c>
      <c r="B14" s="187" t="s">
        <v>220</v>
      </c>
      <c r="C14" s="128"/>
      <c r="D14" s="188" t="s">
        <v>229</v>
      </c>
      <c r="E14" s="189" t="s">
        <v>18</v>
      </c>
      <c r="F14" s="190" t="s">
        <v>241</v>
      </c>
      <c r="G14" s="194" t="s">
        <v>309</v>
      </c>
      <c r="H14" s="169" t="s">
        <v>310</v>
      </c>
      <c r="I14" s="190" t="s">
        <v>269</v>
      </c>
      <c r="J14" s="128"/>
      <c r="K14" s="191">
        <v>81577.539999999994</v>
      </c>
      <c r="L14" s="177"/>
      <c r="M14" s="178">
        <f>K14+L14</f>
        <v>81577.539999999994</v>
      </c>
      <c r="N14" s="179">
        <v>49330.94</v>
      </c>
      <c r="O14" s="176">
        <f>IFERROR(N14/K14*100,)</f>
        <v>60.471227742341839</v>
      </c>
      <c r="P14" s="128"/>
      <c r="Q14" s="128"/>
      <c r="R14" s="129">
        <f>IFERROR(Q14/P14,)</f>
        <v>0</v>
      </c>
      <c r="S14" s="192"/>
      <c r="X14" s="93" t="s">
        <v>26</v>
      </c>
    </row>
    <row r="15" spans="1:24" ht="212.25" customHeight="1" thickBot="1" x14ac:dyDescent="0.35">
      <c r="A15" s="186" t="s">
        <v>219</v>
      </c>
      <c r="B15" s="187" t="s">
        <v>221</v>
      </c>
      <c r="C15" s="128"/>
      <c r="D15" s="188" t="s">
        <v>230</v>
      </c>
      <c r="E15" s="189" t="s">
        <v>12</v>
      </c>
      <c r="F15" s="190" t="s">
        <v>242</v>
      </c>
      <c r="G15" s="194" t="s">
        <v>311</v>
      </c>
      <c r="H15" s="169" t="s">
        <v>312</v>
      </c>
      <c r="I15" s="190" t="s">
        <v>269</v>
      </c>
      <c r="J15" s="128"/>
      <c r="K15" s="191">
        <v>13368.11</v>
      </c>
      <c r="L15" s="177"/>
      <c r="M15" s="178">
        <f t="shared" ref="M15:M28" si="0">K15+L15</f>
        <v>13368.11</v>
      </c>
      <c r="N15" s="179">
        <v>4134.6099999999997</v>
      </c>
      <c r="O15" s="176">
        <f t="shared" ref="O15:O28" si="1">IFERROR(N15/K15*100,)</f>
        <v>30.928904684357022</v>
      </c>
      <c r="P15" s="128"/>
      <c r="Q15" s="128"/>
      <c r="R15" s="129">
        <f t="shared" ref="R15:R28" si="2">IFERROR(Q15/P15,)</f>
        <v>0</v>
      </c>
      <c r="S15" s="193"/>
      <c r="X15" s="93" t="s">
        <v>38</v>
      </c>
    </row>
    <row r="16" spans="1:24" ht="190.5" customHeight="1" thickBot="1" x14ac:dyDescent="0.3">
      <c r="A16" s="186" t="s">
        <v>219</v>
      </c>
      <c r="B16" s="187" t="s">
        <v>220</v>
      </c>
      <c r="C16" s="128"/>
      <c r="D16" s="188" t="s">
        <v>231</v>
      </c>
      <c r="E16" s="189" t="s">
        <v>12</v>
      </c>
      <c r="F16" s="190" t="s">
        <v>243</v>
      </c>
      <c r="G16" s="190" t="s">
        <v>264</v>
      </c>
      <c r="H16" s="190" t="s">
        <v>255</v>
      </c>
      <c r="I16" s="128" t="s">
        <v>296</v>
      </c>
      <c r="J16" s="190" t="s">
        <v>297</v>
      </c>
      <c r="K16" s="191">
        <v>20000.400000000001</v>
      </c>
      <c r="L16" s="177"/>
      <c r="M16" s="178">
        <f t="shared" si="0"/>
        <v>20000.400000000001</v>
      </c>
      <c r="N16" s="179">
        <v>0</v>
      </c>
      <c r="O16" s="176">
        <f t="shared" si="1"/>
        <v>0</v>
      </c>
      <c r="P16" s="128"/>
      <c r="Q16" s="128"/>
      <c r="R16" s="129">
        <f t="shared" si="2"/>
        <v>0</v>
      </c>
      <c r="S16" s="190" t="s">
        <v>264</v>
      </c>
      <c r="X16" s="93" t="s">
        <v>34</v>
      </c>
    </row>
    <row r="17" spans="1:24" ht="279.75" customHeight="1" thickBot="1" x14ac:dyDescent="0.35">
      <c r="A17" s="186" t="s">
        <v>222</v>
      </c>
      <c r="B17" s="187" t="s">
        <v>221</v>
      </c>
      <c r="C17" s="128"/>
      <c r="D17" s="188" t="s">
        <v>232</v>
      </c>
      <c r="E17" s="246" t="s">
        <v>32</v>
      </c>
      <c r="F17" s="194" t="s">
        <v>244</v>
      </c>
      <c r="G17" s="194" t="s">
        <v>305</v>
      </c>
      <c r="H17" s="169" t="s">
        <v>256</v>
      </c>
      <c r="I17" s="194" t="s">
        <v>269</v>
      </c>
      <c r="J17" s="128"/>
      <c r="K17" s="191">
        <v>190902.05</v>
      </c>
      <c r="L17" s="177"/>
      <c r="M17" s="178">
        <f t="shared" si="0"/>
        <v>190902.05</v>
      </c>
      <c r="N17" s="179">
        <v>124691.92</v>
      </c>
      <c r="O17" s="176">
        <f t="shared" si="1"/>
        <v>65.3172241995306</v>
      </c>
      <c r="P17" s="128"/>
      <c r="Q17" s="128"/>
      <c r="R17" s="129">
        <f t="shared" si="2"/>
        <v>0</v>
      </c>
      <c r="S17" s="193"/>
      <c r="X17" s="93" t="s">
        <v>161</v>
      </c>
    </row>
    <row r="18" spans="1:24" ht="93.75" thickBot="1" x14ac:dyDescent="0.35">
      <c r="A18" s="186" t="s">
        <v>222</v>
      </c>
      <c r="B18" s="187" t="s">
        <v>221</v>
      </c>
      <c r="C18" s="128"/>
      <c r="D18" s="188" t="s">
        <v>233</v>
      </c>
      <c r="E18" s="189" t="s">
        <v>26</v>
      </c>
      <c r="F18" s="190" t="s">
        <v>245</v>
      </c>
      <c r="G18" s="195" t="s">
        <v>265</v>
      </c>
      <c r="H18" s="169" t="s">
        <v>257</v>
      </c>
      <c r="I18" s="194" t="s">
        <v>269</v>
      </c>
      <c r="J18" s="128"/>
      <c r="K18" s="191">
        <v>91697.7</v>
      </c>
      <c r="L18" s="177"/>
      <c r="M18" s="178">
        <f t="shared" si="0"/>
        <v>91697.7</v>
      </c>
      <c r="N18" s="179">
        <v>61132</v>
      </c>
      <c r="O18" s="176">
        <f t="shared" si="1"/>
        <v>66.666884774645382</v>
      </c>
      <c r="P18" s="128"/>
      <c r="Q18" s="128"/>
      <c r="R18" s="129">
        <f t="shared" si="2"/>
        <v>0</v>
      </c>
      <c r="S18" s="193"/>
      <c r="X18" s="93" t="s">
        <v>12</v>
      </c>
    </row>
    <row r="19" spans="1:24" ht="86.25" thickBot="1" x14ac:dyDescent="0.3">
      <c r="A19" s="186" t="s">
        <v>222</v>
      </c>
      <c r="B19" s="187" t="s">
        <v>221</v>
      </c>
      <c r="C19" s="128"/>
      <c r="D19" s="188" t="s">
        <v>234</v>
      </c>
      <c r="E19" s="189" t="s">
        <v>26</v>
      </c>
      <c r="F19" s="190" t="s">
        <v>246</v>
      </c>
      <c r="G19" s="190" t="s">
        <v>266</v>
      </c>
      <c r="H19" s="196" t="s">
        <v>258</v>
      </c>
      <c r="I19" s="190" t="s">
        <v>268</v>
      </c>
      <c r="J19" s="190" t="s">
        <v>270</v>
      </c>
      <c r="K19" s="191">
        <v>5000</v>
      </c>
      <c r="L19" s="177"/>
      <c r="M19" s="178">
        <f t="shared" si="0"/>
        <v>5000</v>
      </c>
      <c r="N19" s="179">
        <v>0</v>
      </c>
      <c r="O19" s="176">
        <f t="shared" si="1"/>
        <v>0</v>
      </c>
      <c r="P19" s="128"/>
      <c r="Q19" s="128"/>
      <c r="R19" s="129">
        <f t="shared" si="2"/>
        <v>0</v>
      </c>
      <c r="S19" s="190" t="s">
        <v>268</v>
      </c>
      <c r="X19" s="93" t="s">
        <v>25</v>
      </c>
    </row>
    <row r="20" spans="1:24" ht="344.25" customHeight="1" thickBot="1" x14ac:dyDescent="0.35">
      <c r="A20" s="186" t="s">
        <v>222</v>
      </c>
      <c r="B20" s="187" t="s">
        <v>221</v>
      </c>
      <c r="C20" s="128"/>
      <c r="D20" s="188" t="s">
        <v>271</v>
      </c>
      <c r="E20" s="189" t="s">
        <v>39</v>
      </c>
      <c r="F20" s="190" t="s">
        <v>247</v>
      </c>
      <c r="G20" s="190" t="s">
        <v>267</v>
      </c>
      <c r="H20" s="169" t="s">
        <v>259</v>
      </c>
      <c r="I20" s="190" t="s">
        <v>269</v>
      </c>
      <c r="J20" s="128"/>
      <c r="K20" s="191">
        <v>1480993.9</v>
      </c>
      <c r="L20" s="177"/>
      <c r="M20" s="178">
        <f t="shared" si="0"/>
        <v>1480993.9</v>
      </c>
      <c r="N20" s="179">
        <v>878627.06</v>
      </c>
      <c r="O20" s="176">
        <f t="shared" si="1"/>
        <v>59.326852055231292</v>
      </c>
      <c r="P20" s="128"/>
      <c r="Q20" s="128"/>
      <c r="R20" s="129">
        <f t="shared" si="2"/>
        <v>0</v>
      </c>
      <c r="S20" s="193"/>
      <c r="X20" s="93" t="s">
        <v>160</v>
      </c>
    </row>
    <row r="21" spans="1:24" ht="228.75" customHeight="1" thickBot="1" x14ac:dyDescent="0.35">
      <c r="A21" s="186" t="s">
        <v>222</v>
      </c>
      <c r="B21" s="187" t="s">
        <v>220</v>
      </c>
      <c r="C21" s="128"/>
      <c r="D21" s="188" t="s">
        <v>235</v>
      </c>
      <c r="E21" s="189" t="s">
        <v>39</v>
      </c>
      <c r="F21" s="190" t="s">
        <v>248</v>
      </c>
      <c r="G21" s="194" t="s">
        <v>306</v>
      </c>
      <c r="H21" s="190" t="s">
        <v>260</v>
      </c>
      <c r="I21" s="190" t="s">
        <v>269</v>
      </c>
      <c r="J21" s="128"/>
      <c r="K21" s="191">
        <v>310000.05</v>
      </c>
      <c r="L21" s="177"/>
      <c r="M21" s="178">
        <f t="shared" si="0"/>
        <v>310000.05</v>
      </c>
      <c r="N21" s="179">
        <v>9476.85</v>
      </c>
      <c r="O21" s="176">
        <f t="shared" si="1"/>
        <v>3.0570478940245334</v>
      </c>
      <c r="P21" s="128"/>
      <c r="Q21" s="128"/>
      <c r="R21" s="129">
        <f t="shared" si="2"/>
        <v>0</v>
      </c>
      <c r="S21" s="193"/>
      <c r="X21" s="93" t="s">
        <v>3</v>
      </c>
    </row>
    <row r="22" spans="1:24" ht="408.75" customHeight="1" thickBot="1" x14ac:dyDescent="0.35">
      <c r="A22" s="186" t="s">
        <v>223</v>
      </c>
      <c r="B22" s="187" t="s">
        <v>221</v>
      </c>
      <c r="C22" s="128"/>
      <c r="D22" s="188" t="s">
        <v>236</v>
      </c>
      <c r="E22" s="189" t="s">
        <v>5</v>
      </c>
      <c r="F22" s="190" t="s">
        <v>249</v>
      </c>
      <c r="G22" s="190" t="s">
        <v>272</v>
      </c>
      <c r="H22" s="194" t="s">
        <v>313</v>
      </c>
      <c r="I22" s="190" t="s">
        <v>269</v>
      </c>
      <c r="J22" s="128"/>
      <c r="K22" s="191">
        <v>426372.8</v>
      </c>
      <c r="L22" s="177"/>
      <c r="M22" s="178">
        <f t="shared" si="0"/>
        <v>426372.8</v>
      </c>
      <c r="N22" s="179">
        <v>209420.69</v>
      </c>
      <c r="O22" s="176">
        <f t="shared" si="1"/>
        <v>49.116803417103533</v>
      </c>
      <c r="P22" s="128"/>
      <c r="Q22" s="128"/>
      <c r="R22" s="129">
        <f t="shared" si="2"/>
        <v>0</v>
      </c>
      <c r="S22" s="193"/>
      <c r="X22" s="93" t="s">
        <v>15</v>
      </c>
    </row>
    <row r="23" spans="1:24" ht="319.5" customHeight="1" thickBot="1" x14ac:dyDescent="0.35">
      <c r="A23" s="186" t="s">
        <v>224</v>
      </c>
      <c r="B23" s="187" t="s">
        <v>220</v>
      </c>
      <c r="C23" s="128"/>
      <c r="D23" s="188" t="s">
        <v>301</v>
      </c>
      <c r="E23" s="246" t="s">
        <v>159</v>
      </c>
      <c r="F23" s="190" t="s">
        <v>314</v>
      </c>
      <c r="G23" s="194" t="s">
        <v>315</v>
      </c>
      <c r="H23" s="194" t="s">
        <v>316</v>
      </c>
      <c r="I23" s="190" t="s">
        <v>269</v>
      </c>
      <c r="J23" s="128"/>
      <c r="K23" s="191">
        <v>249885.9</v>
      </c>
      <c r="L23" s="177"/>
      <c r="M23" s="178">
        <f t="shared" si="0"/>
        <v>249885.9</v>
      </c>
      <c r="N23" s="179">
        <v>140119.79999999999</v>
      </c>
      <c r="O23" s="176">
        <f t="shared" si="1"/>
        <v>56.073511950854368</v>
      </c>
      <c r="P23" s="128"/>
      <c r="Q23" s="128"/>
      <c r="R23" s="129">
        <f t="shared" si="2"/>
        <v>0</v>
      </c>
      <c r="S23" s="193"/>
      <c r="X23" s="93" t="s">
        <v>22</v>
      </c>
    </row>
    <row r="24" spans="1:24" ht="334.5" customHeight="1" thickBot="1" x14ac:dyDescent="0.35">
      <c r="A24" s="186" t="s">
        <v>224</v>
      </c>
      <c r="B24" s="187" t="s">
        <v>220</v>
      </c>
      <c r="C24" s="128"/>
      <c r="D24" s="188" t="s">
        <v>237</v>
      </c>
      <c r="E24" s="189" t="s">
        <v>34</v>
      </c>
      <c r="F24" s="190" t="s">
        <v>250</v>
      </c>
      <c r="G24" s="190" t="s">
        <v>273</v>
      </c>
      <c r="H24" s="190" t="s">
        <v>298</v>
      </c>
      <c r="I24" s="190" t="s">
        <v>269</v>
      </c>
      <c r="J24" s="128"/>
      <c r="K24" s="191">
        <v>30000</v>
      </c>
      <c r="L24" s="177"/>
      <c r="M24" s="178">
        <f t="shared" si="0"/>
        <v>30000</v>
      </c>
      <c r="N24" s="179">
        <v>19973.93</v>
      </c>
      <c r="O24" s="176">
        <f t="shared" si="1"/>
        <v>66.579766666666657</v>
      </c>
      <c r="P24" s="128"/>
      <c r="Q24" s="128"/>
      <c r="R24" s="129">
        <f t="shared" si="2"/>
        <v>0</v>
      </c>
      <c r="S24" s="193"/>
      <c r="X24" s="93" t="s">
        <v>39</v>
      </c>
    </row>
    <row r="25" spans="1:24" ht="309.75" customHeight="1" thickBot="1" x14ac:dyDescent="0.35">
      <c r="A25" s="186" t="s">
        <v>225</v>
      </c>
      <c r="B25" s="187" t="s">
        <v>220</v>
      </c>
      <c r="C25" s="128"/>
      <c r="D25" s="186" t="s">
        <v>238</v>
      </c>
      <c r="E25" s="189" t="s">
        <v>5</v>
      </c>
      <c r="F25" s="190" t="s">
        <v>251</v>
      </c>
      <c r="G25" s="194" t="s">
        <v>317</v>
      </c>
      <c r="H25" s="194" t="s">
        <v>318</v>
      </c>
      <c r="I25" s="190" t="s">
        <v>269</v>
      </c>
      <c r="J25" s="128"/>
      <c r="K25" s="191">
        <v>14103.86</v>
      </c>
      <c r="L25" s="177"/>
      <c r="M25" s="178">
        <f t="shared" si="0"/>
        <v>14103.86</v>
      </c>
      <c r="N25" s="179">
        <v>9103.92</v>
      </c>
      <c r="O25" s="176">
        <f t="shared" si="1"/>
        <v>64.549137611972895</v>
      </c>
      <c r="P25" s="128"/>
      <c r="Q25" s="128"/>
      <c r="R25" s="129">
        <f t="shared" si="2"/>
        <v>0</v>
      </c>
      <c r="S25" s="193"/>
      <c r="X25" s="93" t="s">
        <v>5</v>
      </c>
    </row>
    <row r="26" spans="1:24" ht="144" customHeight="1" x14ac:dyDescent="0.3">
      <c r="A26" s="186" t="s">
        <v>226</v>
      </c>
      <c r="B26" s="187" t="s">
        <v>220</v>
      </c>
      <c r="C26" s="128"/>
      <c r="D26" s="188" t="s">
        <v>319</v>
      </c>
      <c r="E26" s="246" t="s">
        <v>5</v>
      </c>
      <c r="F26" s="190" t="s">
        <v>252</v>
      </c>
      <c r="G26" s="194" t="s">
        <v>320</v>
      </c>
      <c r="H26" s="190" t="s">
        <v>261</v>
      </c>
      <c r="I26" s="190" t="s">
        <v>269</v>
      </c>
      <c r="J26" s="128"/>
      <c r="K26" s="191">
        <v>5761.46</v>
      </c>
      <c r="L26" s="177"/>
      <c r="M26" s="178">
        <f t="shared" si="0"/>
        <v>5761.46</v>
      </c>
      <c r="N26" s="179">
        <v>761.46</v>
      </c>
      <c r="O26" s="176">
        <f t="shared" si="1"/>
        <v>13.216441665827761</v>
      </c>
      <c r="P26" s="128"/>
      <c r="Q26" s="128"/>
      <c r="R26" s="129">
        <f t="shared" si="2"/>
        <v>0</v>
      </c>
      <c r="S26" s="193"/>
      <c r="X26" s="93" t="s">
        <v>4</v>
      </c>
    </row>
    <row r="27" spans="1:24" ht="163.5" thickBot="1" x14ac:dyDescent="0.5">
      <c r="A27" s="186" t="s">
        <v>227</v>
      </c>
      <c r="B27" s="187" t="s">
        <v>220</v>
      </c>
      <c r="C27" s="128"/>
      <c r="D27" s="188" t="s">
        <v>239</v>
      </c>
      <c r="E27" s="246" t="s">
        <v>5</v>
      </c>
      <c r="F27" s="190" t="s">
        <v>253</v>
      </c>
      <c r="G27" s="194" t="s">
        <v>321</v>
      </c>
      <c r="H27" s="190" t="s">
        <v>262</v>
      </c>
      <c r="I27" s="190" t="s">
        <v>269</v>
      </c>
      <c r="J27" s="128"/>
      <c r="K27" s="191">
        <v>15255.51</v>
      </c>
      <c r="L27" s="177"/>
      <c r="M27" s="178">
        <f t="shared" si="0"/>
        <v>15255.51</v>
      </c>
      <c r="N27" s="179">
        <v>12538.93</v>
      </c>
      <c r="O27" s="176">
        <f t="shared" si="1"/>
        <v>82.192794603392485</v>
      </c>
      <c r="P27" s="128"/>
      <c r="Q27" s="128"/>
      <c r="R27" s="129">
        <f t="shared" si="2"/>
        <v>0</v>
      </c>
      <c r="S27" s="193"/>
      <c r="X27" s="92"/>
    </row>
    <row r="28" spans="1:24" ht="116.25" x14ac:dyDescent="0.3">
      <c r="A28" s="186" t="s">
        <v>228</v>
      </c>
      <c r="B28" s="187" t="s">
        <v>220</v>
      </c>
      <c r="C28" s="128"/>
      <c r="D28" s="188" t="s">
        <v>240</v>
      </c>
      <c r="E28" s="246" t="s">
        <v>5</v>
      </c>
      <c r="F28" s="190" t="s">
        <v>254</v>
      </c>
      <c r="G28" s="194" t="s">
        <v>322</v>
      </c>
      <c r="H28" s="190" t="s">
        <v>263</v>
      </c>
      <c r="I28" s="190" t="s">
        <v>323</v>
      </c>
      <c r="J28" s="128"/>
      <c r="K28" s="191">
        <v>6170.25</v>
      </c>
      <c r="L28" s="177"/>
      <c r="M28" s="178">
        <f t="shared" si="0"/>
        <v>6170.25</v>
      </c>
      <c r="N28" s="179">
        <v>1170.25</v>
      </c>
      <c r="O28" s="176">
        <f t="shared" si="1"/>
        <v>18.966006239617521</v>
      </c>
      <c r="P28" s="128"/>
      <c r="Q28" s="128"/>
      <c r="R28" s="129">
        <f t="shared" si="2"/>
        <v>0</v>
      </c>
      <c r="S28" s="193"/>
    </row>
    <row r="29" spans="1:24" ht="36" customHeight="1" x14ac:dyDescent="0.25">
      <c r="A29" s="331" t="s">
        <v>89</v>
      </c>
      <c r="B29" s="331"/>
      <c r="C29" s="331"/>
      <c r="D29" s="331"/>
      <c r="E29" s="331"/>
      <c r="F29" s="331"/>
      <c r="G29" s="331"/>
      <c r="H29" s="331"/>
      <c r="I29" s="331"/>
      <c r="J29" s="331"/>
      <c r="K29" s="197">
        <f>SUM(K14:K28)</f>
        <v>2941089.5299999993</v>
      </c>
      <c r="L29" s="198">
        <f>SUM(L14:L28)</f>
        <v>0</v>
      </c>
      <c r="M29" s="198">
        <f>SUM(M14:M28)</f>
        <v>2941089.5299999993</v>
      </c>
      <c r="N29" s="198">
        <f>SUM(N14:N28)</f>
        <v>1520482.3599999999</v>
      </c>
      <c r="O29" s="199">
        <f>IFERROR(N29/K29*100,)</f>
        <v>51.697928420424532</v>
      </c>
      <c r="P29" s="200">
        <f>SUM(P14:P28)</f>
        <v>0</v>
      </c>
      <c r="Q29" s="200">
        <f>SUM(Q14:Q28)</f>
        <v>0</v>
      </c>
      <c r="R29" s="200"/>
      <c r="S29" s="201"/>
    </row>
    <row r="30" spans="1:24" x14ac:dyDescent="0.25">
      <c r="A30" s="347"/>
      <c r="B30" s="347"/>
      <c r="C30" s="16"/>
      <c r="D30" s="16"/>
      <c r="E30" s="16"/>
    </row>
    <row r="31" spans="1:24" x14ac:dyDescent="0.25">
      <c r="A31" s="31"/>
      <c r="B31" s="32"/>
      <c r="C31" s="32"/>
      <c r="D31" s="33"/>
      <c r="E31" s="34"/>
      <c r="F31" s="35"/>
      <c r="G31" s="33"/>
      <c r="H31" s="35"/>
      <c r="I31" s="33"/>
      <c r="J31" s="33"/>
      <c r="K31" s="36"/>
      <c r="L31" s="36"/>
      <c r="M31" s="36"/>
      <c r="N31" s="74"/>
      <c r="O31" s="74"/>
      <c r="P31" s="36"/>
      <c r="Q31" s="74"/>
      <c r="R31" s="74"/>
      <c r="S31" s="33"/>
    </row>
    <row r="32" spans="1:24" x14ac:dyDescent="0.25">
      <c r="E32" s="1"/>
      <c r="F32" s="37"/>
      <c r="G32" s="64"/>
      <c r="H32" s="37"/>
      <c r="I32" s="37"/>
      <c r="J32" s="37"/>
      <c r="K32" s="37"/>
      <c r="L32" s="37"/>
      <c r="M32" s="37"/>
      <c r="N32" s="37"/>
      <c r="O32" s="37"/>
      <c r="P32" s="37"/>
      <c r="Q32" s="37"/>
      <c r="R32" s="37"/>
      <c r="S32" s="37"/>
    </row>
    <row r="33" spans="1:19" ht="46.5" customHeight="1" x14ac:dyDescent="0.4">
      <c r="A33" s="344" t="s">
        <v>90</v>
      </c>
      <c r="B33" s="345"/>
      <c r="C33" s="345"/>
      <c r="D33" s="345"/>
      <c r="E33" s="345"/>
      <c r="F33" s="345"/>
      <c r="G33" s="345"/>
      <c r="H33" s="345"/>
      <c r="I33" s="345"/>
      <c r="J33" s="345"/>
      <c r="K33" s="345"/>
      <c r="L33" s="345"/>
      <c r="M33" s="345"/>
      <c r="N33" s="345"/>
      <c r="O33" s="345"/>
      <c r="P33" s="345"/>
      <c r="Q33" s="345"/>
      <c r="R33" s="345"/>
      <c r="S33" s="346"/>
    </row>
    <row r="34" spans="1:19" ht="31.15" customHeight="1" x14ac:dyDescent="0.25">
      <c r="A34" s="337" t="s">
        <v>214</v>
      </c>
      <c r="B34" s="338"/>
      <c r="C34" s="338"/>
      <c r="D34" s="338"/>
      <c r="E34" s="338"/>
      <c r="F34" s="338"/>
      <c r="G34" s="338"/>
      <c r="H34" s="338"/>
      <c r="I34" s="338"/>
      <c r="J34" s="338"/>
      <c r="K34" s="338"/>
      <c r="L34" s="338"/>
      <c r="M34" s="338"/>
      <c r="N34" s="338"/>
      <c r="O34" s="338"/>
      <c r="P34" s="338"/>
      <c r="Q34" s="338"/>
      <c r="R34" s="338"/>
      <c r="S34" s="339"/>
    </row>
    <row r="35" spans="1:19" x14ac:dyDescent="0.25">
      <c r="A35" s="340"/>
      <c r="B35" s="341"/>
      <c r="C35" s="341"/>
      <c r="D35" s="341"/>
      <c r="E35" s="341"/>
      <c r="F35" s="341"/>
      <c r="G35" s="341"/>
      <c r="H35" s="341"/>
      <c r="I35" s="341"/>
      <c r="J35" s="341"/>
      <c r="K35" s="341"/>
      <c r="L35" s="341"/>
      <c r="M35" s="341"/>
      <c r="N35" s="341"/>
      <c r="O35" s="341"/>
      <c r="P35" s="341"/>
      <c r="Q35" s="341"/>
      <c r="R35" s="341"/>
      <c r="S35" s="342"/>
    </row>
    <row r="36" spans="1:19" x14ac:dyDescent="0.25">
      <c r="A36" s="340"/>
      <c r="B36" s="341"/>
      <c r="C36" s="341"/>
      <c r="D36" s="341"/>
      <c r="E36" s="341"/>
      <c r="F36" s="341"/>
      <c r="G36" s="341"/>
      <c r="H36" s="341"/>
      <c r="I36" s="341"/>
      <c r="J36" s="341"/>
      <c r="K36" s="341"/>
      <c r="L36" s="341"/>
      <c r="M36" s="341"/>
      <c r="N36" s="341"/>
      <c r="O36" s="341"/>
      <c r="P36" s="341"/>
      <c r="Q36" s="341"/>
      <c r="R36" s="341"/>
      <c r="S36" s="342"/>
    </row>
    <row r="37" spans="1:19" x14ac:dyDescent="0.25">
      <c r="A37" s="340"/>
      <c r="B37" s="341"/>
      <c r="C37" s="341"/>
      <c r="D37" s="341"/>
      <c r="E37" s="341"/>
      <c r="F37" s="341"/>
      <c r="G37" s="341"/>
      <c r="H37" s="341"/>
      <c r="I37" s="341"/>
      <c r="J37" s="341"/>
      <c r="K37" s="341"/>
      <c r="L37" s="341"/>
      <c r="M37" s="341"/>
      <c r="N37" s="341"/>
      <c r="O37" s="341"/>
      <c r="P37" s="341"/>
      <c r="Q37" s="341"/>
      <c r="R37" s="341"/>
      <c r="S37" s="342"/>
    </row>
    <row r="38" spans="1:19" x14ac:dyDescent="0.25">
      <c r="A38" s="340"/>
      <c r="B38" s="341"/>
      <c r="C38" s="341"/>
      <c r="D38" s="341"/>
      <c r="E38" s="341"/>
      <c r="F38" s="341"/>
      <c r="G38" s="341"/>
      <c r="H38" s="341"/>
      <c r="I38" s="341"/>
      <c r="J38" s="341"/>
      <c r="K38" s="341"/>
      <c r="L38" s="341"/>
      <c r="M38" s="341"/>
      <c r="N38" s="341"/>
      <c r="O38" s="341"/>
      <c r="P38" s="341"/>
      <c r="Q38" s="341"/>
      <c r="R38" s="341"/>
      <c r="S38" s="342"/>
    </row>
    <row r="39" spans="1:19" x14ac:dyDescent="0.25">
      <c r="A39" s="340"/>
      <c r="B39" s="341"/>
      <c r="C39" s="341"/>
      <c r="D39" s="341"/>
      <c r="E39" s="341"/>
      <c r="F39" s="341"/>
      <c r="G39" s="341"/>
      <c r="H39" s="341"/>
      <c r="I39" s="341"/>
      <c r="J39" s="341"/>
      <c r="K39" s="341"/>
      <c r="L39" s="341"/>
      <c r="M39" s="341"/>
      <c r="N39" s="341"/>
      <c r="O39" s="341"/>
      <c r="P39" s="341"/>
      <c r="Q39" s="341"/>
      <c r="R39" s="341"/>
      <c r="S39" s="342"/>
    </row>
    <row r="40" spans="1:19" x14ac:dyDescent="0.25">
      <c r="A40" s="340"/>
      <c r="B40" s="341"/>
      <c r="C40" s="341"/>
      <c r="D40" s="341"/>
      <c r="E40" s="341"/>
      <c r="F40" s="341"/>
      <c r="G40" s="341"/>
      <c r="H40" s="341"/>
      <c r="I40" s="341"/>
      <c r="J40" s="341"/>
      <c r="K40" s="341"/>
      <c r="L40" s="341"/>
      <c r="M40" s="341"/>
      <c r="N40" s="341"/>
      <c r="O40" s="341"/>
      <c r="P40" s="341"/>
      <c r="Q40" s="341"/>
      <c r="R40" s="341"/>
      <c r="S40" s="342"/>
    </row>
    <row r="41" spans="1:19" x14ac:dyDescent="0.25">
      <c r="A41" s="340"/>
      <c r="B41" s="341"/>
      <c r="C41" s="341"/>
      <c r="D41" s="341"/>
      <c r="E41" s="341"/>
      <c r="F41" s="341"/>
      <c r="G41" s="341"/>
      <c r="H41" s="341"/>
      <c r="I41" s="341"/>
      <c r="J41" s="341"/>
      <c r="K41" s="341"/>
      <c r="L41" s="341"/>
      <c r="M41" s="341"/>
      <c r="N41" s="341"/>
      <c r="O41" s="341"/>
      <c r="P41" s="341"/>
      <c r="Q41" s="341"/>
      <c r="R41" s="341"/>
      <c r="S41" s="342"/>
    </row>
  </sheetData>
  <dataConsolidate link="1">
    <dataRefs count="1">
      <dataRef ref="E16" sheet="4 - RESULTADOS E DESEMP. OP"/>
    </dataRefs>
  </dataConsolidate>
  <mergeCells count="27">
    <mergeCell ref="A34:S41"/>
    <mergeCell ref="S11:S13"/>
    <mergeCell ref="A33:S33"/>
    <mergeCell ref="F11:G11"/>
    <mergeCell ref="M12:M13"/>
    <mergeCell ref="L12:L13"/>
    <mergeCell ref="H11:I11"/>
    <mergeCell ref="A30:B30"/>
    <mergeCell ref="C12:C13"/>
    <mergeCell ref="J11:J13"/>
    <mergeCell ref="H12:H13"/>
    <mergeCell ref="F12:F13"/>
    <mergeCell ref="A11:E11"/>
    <mergeCell ref="A1:G1"/>
    <mergeCell ref="P12:R12"/>
    <mergeCell ref="K11:R11"/>
    <mergeCell ref="A29:J29"/>
    <mergeCell ref="A9:G9"/>
    <mergeCell ref="N12:N13"/>
    <mergeCell ref="I12:I13"/>
    <mergeCell ref="A12:A13"/>
    <mergeCell ref="O12:O13"/>
    <mergeCell ref="G12:G13"/>
    <mergeCell ref="K12:K13"/>
    <mergeCell ref="D12:D13"/>
    <mergeCell ref="E12:E13"/>
    <mergeCell ref="B12:B13"/>
  </mergeCells>
  <dataValidations count="1">
    <dataValidation type="list" allowBlank="1" showInputMessage="1" showErrorMessage="1" sqref="E14:E28">
      <formula1>$X$10:$X$26</formula1>
    </dataValidation>
  </dataValidations>
  <pageMargins left="0.23622047244094491" right="0.23622047244094491" top="0.74803149606299213" bottom="0.74803149606299213" header="0.31496062992125984" footer="0.31496062992125984"/>
  <pageSetup paperSize="9" scale="17" fitToWidth="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26"/>
  <sheetViews>
    <sheetView windowProtection="1" showGridLines="0" view="pageBreakPreview" zoomScale="60" zoomScaleNormal="60" workbookViewId="0">
      <selection activeCell="I25" sqref="I25"/>
    </sheetView>
  </sheetViews>
  <sheetFormatPr defaultRowHeight="15" x14ac:dyDescent="0.25"/>
  <cols>
    <col min="1" max="1" width="20.140625" customWidth="1"/>
    <col min="2" max="2" width="68.28515625" customWidth="1"/>
    <col min="3" max="4" width="12.42578125" customWidth="1"/>
    <col min="5" max="5" width="15.28515625" customWidth="1"/>
    <col min="6" max="7" width="12.42578125" customWidth="1"/>
    <col min="8" max="8" width="14.5703125" bestFit="1" customWidth="1"/>
    <col min="9" max="9" width="12.42578125" customWidth="1"/>
    <col min="10" max="10" width="14.42578125" customWidth="1"/>
    <col min="11" max="11" width="12.42578125" customWidth="1"/>
    <col min="12" max="12" width="14.5703125" bestFit="1" customWidth="1"/>
    <col min="13" max="13" width="11.7109375" customWidth="1"/>
    <col min="14" max="14" width="14.5703125" bestFit="1" customWidth="1"/>
    <col min="15" max="15" width="12.42578125" customWidth="1"/>
    <col min="16" max="16" width="13.5703125" customWidth="1"/>
  </cols>
  <sheetData>
    <row r="1" spans="1:16" ht="24" customHeight="1" x14ac:dyDescent="0.3">
      <c r="A1" s="117" t="str">
        <f>'2- OBJETIVOS E METAS'!A1:S1</f>
        <v>CAU/MS</v>
      </c>
      <c r="B1" s="95"/>
      <c r="C1" s="95"/>
      <c r="D1" s="95"/>
      <c r="E1" s="95"/>
      <c r="F1" s="95"/>
      <c r="G1" s="95"/>
      <c r="H1" s="95"/>
      <c r="I1" s="95"/>
      <c r="J1" s="95"/>
      <c r="K1" s="95"/>
      <c r="L1" s="95"/>
      <c r="M1" s="95"/>
      <c r="N1" s="95"/>
      <c r="O1" s="95"/>
      <c r="P1" s="95"/>
    </row>
    <row r="2" spans="1:16" ht="26.25" customHeight="1" x14ac:dyDescent="0.3">
      <c r="A2" s="117" t="str">
        <f>'2- OBJETIVOS E METAS'!A2:S2</f>
        <v>Período: jan-ago/16</v>
      </c>
      <c r="B2" s="95"/>
      <c r="C2" s="95"/>
      <c r="D2" s="95"/>
      <c r="E2" s="95"/>
      <c r="F2" s="95"/>
      <c r="G2" s="95"/>
      <c r="H2" s="95"/>
      <c r="I2" s="95"/>
      <c r="J2" s="95"/>
      <c r="K2" s="95"/>
      <c r="L2" s="95"/>
      <c r="M2" s="95"/>
      <c r="N2" s="95"/>
      <c r="O2" s="95"/>
      <c r="P2" s="95"/>
    </row>
    <row r="3" spans="1:16" ht="21" customHeight="1" x14ac:dyDescent="0.25">
      <c r="A3" s="350" t="s">
        <v>195</v>
      </c>
      <c r="B3" s="350"/>
      <c r="C3" s="350"/>
      <c r="D3" s="350"/>
      <c r="E3" s="350"/>
      <c r="F3" s="350"/>
      <c r="G3" s="350"/>
      <c r="H3" s="350"/>
      <c r="I3" s="350"/>
      <c r="J3" s="350"/>
      <c r="K3" s="350"/>
      <c r="L3" s="350"/>
      <c r="M3" s="350"/>
      <c r="N3" s="116"/>
      <c r="O3" s="116"/>
      <c r="P3" s="116"/>
    </row>
    <row r="4" spans="1:16" ht="30.75" customHeight="1" x14ac:dyDescent="0.25">
      <c r="A4" s="356" t="s">
        <v>199</v>
      </c>
      <c r="B4" s="356"/>
      <c r="C4" s="356"/>
      <c r="D4" s="356"/>
      <c r="E4" s="356"/>
      <c r="F4" s="356"/>
      <c r="G4" s="356"/>
      <c r="H4" s="356"/>
      <c r="I4" s="356"/>
      <c r="J4" s="356"/>
      <c r="K4" s="356"/>
      <c r="L4" s="356"/>
      <c r="M4" s="356"/>
      <c r="N4" s="356"/>
      <c r="O4" s="356"/>
      <c r="P4" s="356"/>
    </row>
    <row r="5" spans="1:16" s="115" customFormat="1" ht="30.75" customHeight="1" x14ac:dyDescent="0.25">
      <c r="A5" s="114"/>
      <c r="B5" s="114"/>
      <c r="C5" s="114"/>
      <c r="D5" s="114"/>
      <c r="E5" s="114"/>
      <c r="F5" s="114"/>
      <c r="G5" s="114"/>
      <c r="H5" s="114"/>
      <c r="I5" s="114"/>
      <c r="J5" s="114"/>
      <c r="K5" s="114"/>
      <c r="L5" s="114"/>
      <c r="M5" s="114"/>
      <c r="N5" s="114"/>
      <c r="O5" s="114"/>
      <c r="P5" s="114"/>
    </row>
    <row r="6" spans="1:16" ht="33" customHeight="1" x14ac:dyDescent="0.3">
      <c r="A6" s="357" t="s">
        <v>215</v>
      </c>
      <c r="B6" s="358" t="s">
        <v>149</v>
      </c>
      <c r="C6" s="360" t="s">
        <v>150</v>
      </c>
      <c r="D6" s="360"/>
      <c r="E6" s="360"/>
      <c r="F6" s="360"/>
      <c r="G6" s="360" t="s">
        <v>151</v>
      </c>
      <c r="H6" s="360"/>
      <c r="I6" s="360"/>
      <c r="J6" s="360"/>
      <c r="K6" s="360" t="s">
        <v>152</v>
      </c>
      <c r="L6" s="360"/>
      <c r="M6" s="360"/>
      <c r="N6" s="360"/>
      <c r="O6" s="361"/>
      <c r="P6" s="361"/>
    </row>
    <row r="7" spans="1:16" ht="38.25" customHeight="1" x14ac:dyDescent="0.25">
      <c r="A7" s="357"/>
      <c r="B7" s="358"/>
      <c r="C7" s="349" t="s">
        <v>164</v>
      </c>
      <c r="D7" s="349"/>
      <c r="E7" s="349" t="s">
        <v>153</v>
      </c>
      <c r="F7" s="349"/>
      <c r="G7" s="349" t="s">
        <v>164</v>
      </c>
      <c r="H7" s="349"/>
      <c r="I7" s="349" t="s">
        <v>153</v>
      </c>
      <c r="J7" s="349"/>
      <c r="K7" s="349" t="s">
        <v>164</v>
      </c>
      <c r="L7" s="349"/>
      <c r="M7" s="349" t="s">
        <v>153</v>
      </c>
      <c r="N7" s="349"/>
      <c r="O7" s="349" t="s">
        <v>154</v>
      </c>
      <c r="P7" s="353"/>
    </row>
    <row r="8" spans="1:16" ht="40.5" customHeight="1" x14ac:dyDescent="0.25">
      <c r="A8" s="357"/>
      <c r="B8" s="358"/>
      <c r="C8" s="130" t="s">
        <v>155</v>
      </c>
      <c r="D8" s="131" t="s">
        <v>80</v>
      </c>
      <c r="E8" s="130" t="s">
        <v>155</v>
      </c>
      <c r="F8" s="131" t="s">
        <v>156</v>
      </c>
      <c r="G8" s="130" t="s">
        <v>155</v>
      </c>
      <c r="H8" s="131" t="s">
        <v>80</v>
      </c>
      <c r="I8" s="130" t="s">
        <v>155</v>
      </c>
      <c r="J8" s="131" t="s">
        <v>80</v>
      </c>
      <c r="K8" s="130" t="s">
        <v>155</v>
      </c>
      <c r="L8" s="131" t="s">
        <v>80</v>
      </c>
      <c r="M8" s="130" t="s">
        <v>155</v>
      </c>
      <c r="N8" s="131" t="s">
        <v>80</v>
      </c>
      <c r="O8" s="131" t="s">
        <v>157</v>
      </c>
      <c r="P8" s="131" t="s">
        <v>80</v>
      </c>
    </row>
    <row r="9" spans="1:16" ht="47.25" customHeight="1" x14ac:dyDescent="0.25">
      <c r="A9" s="359" t="s">
        <v>196</v>
      </c>
      <c r="B9" s="132" t="s">
        <v>3</v>
      </c>
      <c r="C9" s="133">
        <f>COUNTIFS('4 - RESULTADOS E DESEMP. OP'!$E$14:$E$28,$B9,'4 - RESULTADOS E DESEMP. OP'!$B$14:$B$28,"P")</f>
        <v>0</v>
      </c>
      <c r="D9" s="134">
        <f>SUMIFS('4 - RESULTADOS E DESEMP. OP'!$K$14:$K$28,'4 - RESULTADOS E DESEMP. OP'!$E$14:$E$28,$B9,'4 - RESULTADOS E DESEMP. OP'!$B$14:$B$28,"P")</f>
        <v>0</v>
      </c>
      <c r="E9" s="133">
        <f>COUNTIFS('4 - RESULTADOS E DESEMP. OP'!$E$14:$E$28,$B9,'4 - RESULTADOS E DESEMP. OP'!$B$14:$B$28,"P")</f>
        <v>0</v>
      </c>
      <c r="F9" s="134">
        <f>SUMIFS('4 - RESULTADOS E DESEMP. OP'!$N$14:$N$28,'4 - RESULTADOS E DESEMP. OP'!$E$14:$E$28,$B9,'4 - RESULTADOS E DESEMP. OP'!$B$14:$B$28,"P")</f>
        <v>0</v>
      </c>
      <c r="G9" s="133">
        <f>COUNTIFS('4 - RESULTADOS E DESEMP. OP'!$E$14:$E$28,$B9,'4 - RESULTADOS E DESEMP. OP'!$B$14:$B$28,"A")</f>
        <v>0</v>
      </c>
      <c r="H9" s="134">
        <f>SUMIFS('4 - RESULTADOS E DESEMP. OP'!$K$14:$K$28,'4 - RESULTADOS E DESEMP. OP'!$E$14:$E$28,B9,'4 - RESULTADOS E DESEMP. OP'!$B$14:$B$28,"A")</f>
        <v>0</v>
      </c>
      <c r="I9" s="133">
        <f>COUNTIFS('4 - RESULTADOS E DESEMP. OP'!$E$14:$E$28,$B9,'4 - RESULTADOS E DESEMP. OP'!$B$14:$B$28,"A")</f>
        <v>0</v>
      </c>
      <c r="J9" s="134">
        <f>SUMIFS('4 - RESULTADOS E DESEMP. OP'!$N$14:$N$28,'4 - RESULTADOS E DESEMP. OP'!$E$14:$E$28,$B9,'4 - RESULTADOS E DESEMP. OP'!$B$14:$B$28,"A")</f>
        <v>0</v>
      </c>
      <c r="K9" s="134">
        <f t="shared" ref="K9:N10" si="0">C9+G9</f>
        <v>0</v>
      </c>
      <c r="L9" s="134">
        <f t="shared" si="0"/>
        <v>0</v>
      </c>
      <c r="M9" s="134">
        <f t="shared" si="0"/>
        <v>0</v>
      </c>
      <c r="N9" s="134">
        <f t="shared" si="0"/>
        <v>0</v>
      </c>
      <c r="O9" s="135">
        <f t="shared" ref="O9:P11" si="1">IFERROR(M9/K9*100,)</f>
        <v>0</v>
      </c>
      <c r="P9" s="136">
        <f t="shared" si="1"/>
        <v>0</v>
      </c>
    </row>
    <row r="10" spans="1:16" ht="47.25" customHeight="1" x14ac:dyDescent="0.25">
      <c r="A10" s="359"/>
      <c r="B10" s="132" t="s">
        <v>4</v>
      </c>
      <c r="C10" s="133">
        <f>COUNTIFS('4 - RESULTADOS E DESEMP. OP'!$E$14:$E$28,$B10,'4 - RESULTADOS E DESEMP. OP'!$B$14:$B$28,"P")</f>
        <v>0</v>
      </c>
      <c r="D10" s="134">
        <f>SUMIFS('4 - RESULTADOS E DESEMP. OP'!$K$14:$K$28,'4 - RESULTADOS E DESEMP. OP'!$E$14:$E$28,$B10,'4 - RESULTADOS E DESEMP. OP'!$B$14:$B$28,"P")</f>
        <v>0</v>
      </c>
      <c r="E10" s="133">
        <f>COUNTIFS('4 - RESULTADOS E DESEMP. OP'!$E$14:$E$28,$B10,'4 - RESULTADOS E DESEMP. OP'!$B$14:$B$28,"P")</f>
        <v>0</v>
      </c>
      <c r="F10" s="134">
        <f>SUMIFS('4 - RESULTADOS E DESEMP. OP'!$N$14:$N$28,'4 - RESULTADOS E DESEMP. OP'!$E$14:$E$28,$B10,'4 - RESULTADOS E DESEMP. OP'!$B$14:$B$28,"P")</f>
        <v>0</v>
      </c>
      <c r="G10" s="133">
        <f>COUNTIFS('4 - RESULTADOS E DESEMP. OP'!$E$14:$E$28,$B10,'4 - RESULTADOS E DESEMP. OP'!$B$14:$B$28,"A")</f>
        <v>0</v>
      </c>
      <c r="H10" s="134">
        <f>SUMIFS('4 - RESULTADOS E DESEMP. OP'!$K$14:$K$28,'4 - RESULTADOS E DESEMP. OP'!$E$14:$E$28,B10,'4 - RESULTADOS E DESEMP. OP'!$B$14:$B$28,"A")</f>
        <v>0</v>
      </c>
      <c r="I10" s="133">
        <f>COUNTIFS('4 - RESULTADOS E DESEMP. OP'!$E$14:$E$28,$B10,'4 - RESULTADOS E DESEMP. OP'!$B$14:$B$28,"A")</f>
        <v>0</v>
      </c>
      <c r="J10" s="134">
        <f>SUMIFS('4 - RESULTADOS E DESEMP. OP'!$N$14:$N$28,'4 - RESULTADOS E DESEMP. OP'!$E$14:$E$28,$B10,'4 - RESULTADOS E DESEMP. OP'!$B$14:$B$28,"A")</f>
        <v>0</v>
      </c>
      <c r="K10" s="134">
        <f t="shared" si="0"/>
        <v>0</v>
      </c>
      <c r="L10" s="134">
        <f t="shared" si="0"/>
        <v>0</v>
      </c>
      <c r="M10" s="134">
        <f t="shared" si="0"/>
        <v>0</v>
      </c>
      <c r="N10" s="134">
        <f t="shared" si="0"/>
        <v>0</v>
      </c>
      <c r="O10" s="135">
        <f t="shared" si="1"/>
        <v>0</v>
      </c>
      <c r="P10" s="136">
        <f t="shared" si="1"/>
        <v>0</v>
      </c>
    </row>
    <row r="11" spans="1:16" ht="47.25" customHeight="1" x14ac:dyDescent="0.25">
      <c r="A11" s="354" t="s">
        <v>158</v>
      </c>
      <c r="B11" s="132" t="s">
        <v>5</v>
      </c>
      <c r="C11" s="133">
        <f>COUNTIFS('4 - RESULTADOS E DESEMP. OP'!$E$14:$E$28,$B11,'4 - RESULTADOS E DESEMP. OP'!$B$14:$B$28,"P")</f>
        <v>4</v>
      </c>
      <c r="D11" s="134">
        <f>SUMIFS('4 - RESULTADOS E DESEMP. OP'!$K$14:$K$28,'4 - RESULTADOS E DESEMP. OP'!$E$14:$E$28,$B11,'4 - RESULTADOS E DESEMP. OP'!$B$14:$B$28,"P")</f>
        <v>41291.08</v>
      </c>
      <c r="E11" s="133">
        <f>COUNTIFS('4 - RESULTADOS E DESEMP. OP'!$E$14:$E$28,$B11,'4 - RESULTADOS E DESEMP. OP'!$B$14:$B$28,"P")</f>
        <v>4</v>
      </c>
      <c r="F11" s="134">
        <f>SUMIFS('4 - RESULTADOS E DESEMP. OP'!$N$14:$N$28,'4 - RESULTADOS E DESEMP. OP'!$E$14:$E$28,$B11,'4 - RESULTADOS E DESEMP. OP'!$B$14:$B$28,"P")</f>
        <v>23574.560000000001</v>
      </c>
      <c r="G11" s="133">
        <f>COUNTIFS('4 - RESULTADOS E DESEMP. OP'!$E$14:$E$28,$B11,'4 - RESULTADOS E DESEMP. OP'!$B$14:$B$28,"A")</f>
        <v>1</v>
      </c>
      <c r="H11" s="134">
        <f>SUMIFS('4 - RESULTADOS E DESEMP. OP'!$K$14:$K$28,'4 - RESULTADOS E DESEMP. OP'!$E$14:$E$28,B11,'4 - RESULTADOS E DESEMP. OP'!$B$14:$B$28,"A")</f>
        <v>426372.8</v>
      </c>
      <c r="I11" s="133">
        <f>COUNTIFS('4 - RESULTADOS E DESEMP. OP'!$E$14:$E$28,$B11,'4 - RESULTADOS E DESEMP. OP'!$B$14:$B$28,"A")</f>
        <v>1</v>
      </c>
      <c r="J11" s="134">
        <f>SUMIFS('4 - RESULTADOS E DESEMP. OP'!$N$14:$N$28,'4 - RESULTADOS E DESEMP. OP'!$E$14:$E$28,$B11,'4 - RESULTADOS E DESEMP. OP'!$B$14:$B$28,"A")</f>
        <v>209420.69</v>
      </c>
      <c r="K11" s="134">
        <f t="shared" ref="K11:M24" si="2">C11+G11</f>
        <v>5</v>
      </c>
      <c r="L11" s="134">
        <f>D11+H11</f>
        <v>467663.88</v>
      </c>
      <c r="M11" s="134">
        <f>E11+I11</f>
        <v>5</v>
      </c>
      <c r="N11" s="134">
        <f t="shared" ref="N11:N25" si="3">F11+J11</f>
        <v>232995.25</v>
      </c>
      <c r="O11" s="135">
        <f t="shared" si="1"/>
        <v>100</v>
      </c>
      <c r="P11" s="136">
        <f t="shared" si="1"/>
        <v>49.821091592534366</v>
      </c>
    </row>
    <row r="12" spans="1:16" ht="47.25" customHeight="1" x14ac:dyDescent="0.25">
      <c r="A12" s="354"/>
      <c r="B12" s="132" t="s">
        <v>159</v>
      </c>
      <c r="C12" s="133">
        <f>COUNTIFS('4 - RESULTADOS E DESEMP. OP'!$E$14:$E$28,$B12,'4 - RESULTADOS E DESEMP. OP'!$B$14:$B$28,"P")</f>
        <v>1</v>
      </c>
      <c r="D12" s="134">
        <f>SUMIFS('4 - RESULTADOS E DESEMP. OP'!$K$14:$K$28,'4 - RESULTADOS E DESEMP. OP'!$E$14:$E$28,$B12,'4 - RESULTADOS E DESEMP. OP'!$B$14:$B$28,"P")</f>
        <v>249885.9</v>
      </c>
      <c r="E12" s="133">
        <f>COUNTIFS('4 - RESULTADOS E DESEMP. OP'!$E$14:$E$28,$B12,'4 - RESULTADOS E DESEMP. OP'!$B$14:$B$28,"P")</f>
        <v>1</v>
      </c>
      <c r="F12" s="134">
        <f>SUMIFS('4 - RESULTADOS E DESEMP. OP'!$N$14:$N$28,'4 - RESULTADOS E DESEMP. OP'!$E$14:$E$28,$B12,'4 - RESULTADOS E DESEMP. OP'!$B$14:$B$28,"P")</f>
        <v>140119.79999999999</v>
      </c>
      <c r="G12" s="133">
        <f>COUNTIFS('4 - RESULTADOS E DESEMP. OP'!$E$14:$E$28,$B12,'4 - RESULTADOS E DESEMP. OP'!$B$14:$B$28,"A")</f>
        <v>0</v>
      </c>
      <c r="H12" s="134">
        <f>SUMIFS('4 - RESULTADOS E DESEMP. OP'!$K$14:$K$28,'4 - RESULTADOS E DESEMP. OP'!$E$14:$E$28,B12,'4 - RESULTADOS E DESEMP. OP'!$B$14:$B$28,"A")</f>
        <v>0</v>
      </c>
      <c r="I12" s="133">
        <f>COUNTIFS('4 - RESULTADOS E DESEMP. OP'!$E$14:$E$28,$B12,'4 - RESULTADOS E DESEMP. OP'!$B$14:$B$28,"A")</f>
        <v>0</v>
      </c>
      <c r="J12" s="134">
        <f>SUMIFS('4 - RESULTADOS E DESEMP. OP'!$N$14:$N$28,'4 - RESULTADOS E DESEMP. OP'!$E$14:$E$28,$B12,'4 - RESULTADOS E DESEMP. OP'!$B$14:$B$28,"A")</f>
        <v>0</v>
      </c>
      <c r="K12" s="134">
        <f t="shared" si="2"/>
        <v>1</v>
      </c>
      <c r="L12" s="134">
        <f t="shared" si="2"/>
        <v>249885.9</v>
      </c>
      <c r="M12" s="134">
        <f>E12+I12</f>
        <v>1</v>
      </c>
      <c r="N12" s="134">
        <f t="shared" si="3"/>
        <v>140119.79999999999</v>
      </c>
      <c r="O12" s="135">
        <f t="shared" ref="O12:O25" si="4">IFERROR(M12/K12*100,)</f>
        <v>100</v>
      </c>
      <c r="P12" s="136">
        <f t="shared" ref="P12:P25" si="5">IFERROR(N12/L12*100,)</f>
        <v>56.073511950854368</v>
      </c>
    </row>
    <row r="13" spans="1:16" ht="47.25" customHeight="1" x14ac:dyDescent="0.25">
      <c r="A13" s="354"/>
      <c r="B13" s="132" t="s">
        <v>12</v>
      </c>
      <c r="C13" s="133">
        <f>COUNTIFS('4 - RESULTADOS E DESEMP. OP'!$E$14:$E$28,$B13,'4 - RESULTADOS E DESEMP. OP'!$B$14:$B$28,"P")</f>
        <v>1</v>
      </c>
      <c r="D13" s="134">
        <f>SUMIFS('4 - RESULTADOS E DESEMP. OP'!$K$14:$K$28,'4 - RESULTADOS E DESEMP. OP'!$E$14:$E$28,$B13,'4 - RESULTADOS E DESEMP. OP'!$B$14:$B$28,"P")</f>
        <v>20000.400000000001</v>
      </c>
      <c r="E13" s="133">
        <v>0</v>
      </c>
      <c r="F13" s="134">
        <f>SUMIFS('4 - RESULTADOS E DESEMP. OP'!$N$14:$N$28,'4 - RESULTADOS E DESEMP. OP'!$E$14:$E$28,$B13,'4 - RESULTADOS E DESEMP. OP'!$B$14:$B$28,"P")</f>
        <v>0</v>
      </c>
      <c r="G13" s="133">
        <f>COUNTIFS('4 - RESULTADOS E DESEMP. OP'!$E$14:$E$28,$B13,'4 - RESULTADOS E DESEMP. OP'!$B$14:$B$28,"A")</f>
        <v>1</v>
      </c>
      <c r="H13" s="134">
        <f>SUMIFS('4 - RESULTADOS E DESEMP. OP'!$K$14:$K$28,'4 - RESULTADOS E DESEMP. OP'!$E$14:$E$28,B13,'4 - RESULTADOS E DESEMP. OP'!$B$14:$B$28,"A")</f>
        <v>13368.11</v>
      </c>
      <c r="I13" s="133">
        <f>COUNTIFS('4 - RESULTADOS E DESEMP. OP'!$E$14:$E$28,$B13,'4 - RESULTADOS E DESEMP. OP'!$B$14:$B$28,"A")</f>
        <v>1</v>
      </c>
      <c r="J13" s="134">
        <f>SUMIFS('4 - RESULTADOS E DESEMP. OP'!$N$14:$N$28,'4 - RESULTADOS E DESEMP. OP'!$E$14:$E$28,$B13,'4 - RESULTADOS E DESEMP. OP'!$B$14:$B$28,"A")</f>
        <v>4134.6099999999997</v>
      </c>
      <c r="K13" s="134">
        <f t="shared" si="2"/>
        <v>2</v>
      </c>
      <c r="L13" s="134">
        <f t="shared" si="2"/>
        <v>33368.51</v>
      </c>
      <c r="M13" s="134">
        <f t="shared" si="2"/>
        <v>1</v>
      </c>
      <c r="N13" s="134">
        <f t="shared" si="3"/>
        <v>4134.6099999999997</v>
      </c>
      <c r="O13" s="135">
        <f t="shared" si="4"/>
        <v>50</v>
      </c>
      <c r="P13" s="136">
        <f t="shared" si="5"/>
        <v>12.390754037264474</v>
      </c>
    </row>
    <row r="14" spans="1:16" ht="47.25" customHeight="1" x14ac:dyDescent="0.25">
      <c r="A14" s="354"/>
      <c r="B14" s="132" t="s">
        <v>15</v>
      </c>
      <c r="C14" s="133">
        <f>COUNTIFS('4 - RESULTADOS E DESEMP. OP'!$E$14:$E$28,$B14,'4 - RESULTADOS E DESEMP. OP'!$B$14:$B$28,"P")</f>
        <v>0</v>
      </c>
      <c r="D14" s="134">
        <f>SUMIFS('4 - RESULTADOS E DESEMP. OP'!$K$14:$K$28,'4 - RESULTADOS E DESEMP. OP'!$E$14:$E$28,$B14,'4 - RESULTADOS E DESEMP. OP'!$B$14:$B$28,"P")</f>
        <v>0</v>
      </c>
      <c r="E14" s="133">
        <f>COUNTIFS('4 - RESULTADOS E DESEMP. OP'!$E$14:$E$28,$B14,'4 - RESULTADOS E DESEMP. OP'!$B$14:$B$28,"P")</f>
        <v>0</v>
      </c>
      <c r="F14" s="134">
        <f>SUMIFS('4 - RESULTADOS E DESEMP. OP'!$N$14:$N$28,'4 - RESULTADOS E DESEMP. OP'!$E$14:$E$28,$B14,'4 - RESULTADOS E DESEMP. OP'!$B$14:$B$28,"P")</f>
        <v>0</v>
      </c>
      <c r="G14" s="133">
        <f>COUNTIFS('4 - RESULTADOS E DESEMP. OP'!$E$14:$E$28,$B14,'4 - RESULTADOS E DESEMP. OP'!$B$14:$B$28,"A")</f>
        <v>0</v>
      </c>
      <c r="H14" s="134">
        <f>SUMIFS('4 - RESULTADOS E DESEMP. OP'!$K$14:$K$28,'4 - RESULTADOS E DESEMP. OP'!$E$14:$E$28,B14,'4 - RESULTADOS E DESEMP. OP'!$B$14:$B$28,"A")</f>
        <v>0</v>
      </c>
      <c r="I14" s="133">
        <f>COUNTIFS('4 - RESULTADOS E DESEMP. OP'!$E$14:$E$28,$B14,'4 - RESULTADOS E DESEMP. OP'!$B$14:$B$28,"A")</f>
        <v>0</v>
      </c>
      <c r="J14" s="134">
        <f>SUMIFS('4 - RESULTADOS E DESEMP. OP'!$N$14:$N$28,'4 - RESULTADOS E DESEMP. OP'!$E$14:$E$28,$B14,'4 - RESULTADOS E DESEMP. OP'!$B$14:$B$28,"A")</f>
        <v>0</v>
      </c>
      <c r="K14" s="134">
        <f t="shared" si="2"/>
        <v>0</v>
      </c>
      <c r="L14" s="134">
        <f t="shared" si="2"/>
        <v>0</v>
      </c>
      <c r="M14" s="134">
        <f t="shared" si="2"/>
        <v>0</v>
      </c>
      <c r="N14" s="134">
        <f t="shared" si="3"/>
        <v>0</v>
      </c>
      <c r="O14" s="135">
        <f t="shared" si="4"/>
        <v>0</v>
      </c>
      <c r="P14" s="136">
        <f t="shared" si="5"/>
        <v>0</v>
      </c>
    </row>
    <row r="15" spans="1:16" ht="47.25" customHeight="1" x14ac:dyDescent="0.25">
      <c r="A15" s="354"/>
      <c r="B15" s="132" t="s">
        <v>160</v>
      </c>
      <c r="C15" s="133">
        <f>COUNTIFS('4 - RESULTADOS E DESEMP. OP'!$E$14:$E$28,$B15,'4 - RESULTADOS E DESEMP. OP'!$B$14:$B$28,"P")</f>
        <v>0</v>
      </c>
      <c r="D15" s="134">
        <f>SUMIFS('4 - RESULTADOS E DESEMP. OP'!$K$14:$K$28,'4 - RESULTADOS E DESEMP. OP'!$E$14:$E$28,$B15,'4 - RESULTADOS E DESEMP. OP'!$B$14:$B$28,"P")</f>
        <v>0</v>
      </c>
      <c r="E15" s="133">
        <f>COUNTIFS('4 - RESULTADOS E DESEMP. OP'!$E$14:$E$28,$B15,'4 - RESULTADOS E DESEMP. OP'!$B$14:$B$28,"P")</f>
        <v>0</v>
      </c>
      <c r="F15" s="134">
        <f>SUMIFS('4 - RESULTADOS E DESEMP. OP'!$N$14:$N$28,'4 - RESULTADOS E DESEMP. OP'!$E$14:$E$28,$B15,'4 - RESULTADOS E DESEMP. OP'!$B$14:$B$28,"P")</f>
        <v>0</v>
      </c>
      <c r="G15" s="133">
        <f>COUNTIFS('4 - RESULTADOS E DESEMP. OP'!$E$14:$E$28,$B15,'4 - RESULTADOS E DESEMP. OP'!$B$14:$B$28,"A")</f>
        <v>0</v>
      </c>
      <c r="H15" s="134">
        <f>SUMIFS('4 - RESULTADOS E DESEMP. OP'!$K$14:$K$28,'4 - RESULTADOS E DESEMP. OP'!$E$14:$E$28,B15,'4 - RESULTADOS E DESEMP. OP'!$B$14:$B$28,"A")</f>
        <v>0</v>
      </c>
      <c r="I15" s="133">
        <f>COUNTIFS('4 - RESULTADOS E DESEMP. OP'!$E$14:$E$28,$B15,'4 - RESULTADOS E DESEMP. OP'!$B$14:$B$28,"A")</f>
        <v>0</v>
      </c>
      <c r="J15" s="134">
        <f>SUMIFS('4 - RESULTADOS E DESEMP. OP'!$N$14:$N$28,'4 - RESULTADOS E DESEMP. OP'!$E$14:$E$28,$B15,'4 - RESULTADOS E DESEMP. OP'!$B$14:$B$28,"A")</f>
        <v>0</v>
      </c>
      <c r="K15" s="134">
        <f t="shared" si="2"/>
        <v>0</v>
      </c>
      <c r="L15" s="134">
        <f t="shared" si="2"/>
        <v>0</v>
      </c>
      <c r="M15" s="134">
        <f t="shared" si="2"/>
        <v>0</v>
      </c>
      <c r="N15" s="134">
        <f t="shared" si="3"/>
        <v>0</v>
      </c>
      <c r="O15" s="135">
        <f t="shared" si="4"/>
        <v>0</v>
      </c>
      <c r="P15" s="136">
        <f t="shared" si="5"/>
        <v>0</v>
      </c>
    </row>
    <row r="16" spans="1:16" ht="47.25" customHeight="1" x14ac:dyDescent="0.25">
      <c r="A16" s="354"/>
      <c r="B16" s="132" t="s">
        <v>161</v>
      </c>
      <c r="C16" s="133">
        <f>COUNTIFS('4 - RESULTADOS E DESEMP. OP'!$E$14:$E$28,$B16,'4 - RESULTADOS E DESEMP. OP'!$B$14:$B$28,"P")</f>
        <v>0</v>
      </c>
      <c r="D16" s="134">
        <f>SUMIFS('4 - RESULTADOS E DESEMP. OP'!$K$14:$K$28,'4 - RESULTADOS E DESEMP. OP'!$E$14:$E$28,$B16,'4 - RESULTADOS E DESEMP. OP'!$B$14:$B$28,"P")</f>
        <v>0</v>
      </c>
      <c r="E16" s="133">
        <f>COUNTIFS('4 - RESULTADOS E DESEMP. OP'!$E$14:$E$28,$B16,'4 - RESULTADOS E DESEMP. OP'!$B$14:$B$28,"P")</f>
        <v>0</v>
      </c>
      <c r="F16" s="134">
        <f>SUMIFS('4 - RESULTADOS E DESEMP. OP'!$N$14:$N$28,'4 - RESULTADOS E DESEMP. OP'!$E$14:$E$28,$B16,'4 - RESULTADOS E DESEMP. OP'!$B$14:$B$28,"P")</f>
        <v>0</v>
      </c>
      <c r="G16" s="133">
        <f>COUNTIFS('4 - RESULTADOS E DESEMP. OP'!$E$14:$E$28,$B16,'4 - RESULTADOS E DESEMP. OP'!$B$14:$B$28,"A")</f>
        <v>0</v>
      </c>
      <c r="H16" s="134">
        <f>SUMIFS('4 - RESULTADOS E DESEMP. OP'!$K$14:$K$28,'4 - RESULTADOS E DESEMP. OP'!$E$14:$E$28,B16,'4 - RESULTADOS E DESEMP. OP'!$B$14:$B$28,"A")</f>
        <v>0</v>
      </c>
      <c r="I16" s="133">
        <f>COUNTIFS('4 - RESULTADOS E DESEMP. OP'!$E$14:$E$28,$B16,'4 - RESULTADOS E DESEMP. OP'!$B$14:$B$28,"A")</f>
        <v>0</v>
      </c>
      <c r="J16" s="134">
        <f>SUMIFS('4 - RESULTADOS E DESEMP. OP'!$N$14:$N$28,'4 - RESULTADOS E DESEMP. OP'!$E$14:$E$28,$B16,'4 - RESULTADOS E DESEMP. OP'!$B$14:$B$28,"A")</f>
        <v>0</v>
      </c>
      <c r="K16" s="134">
        <f t="shared" si="2"/>
        <v>0</v>
      </c>
      <c r="L16" s="134">
        <f t="shared" si="2"/>
        <v>0</v>
      </c>
      <c r="M16" s="134">
        <f t="shared" si="2"/>
        <v>0</v>
      </c>
      <c r="N16" s="134">
        <f t="shared" si="3"/>
        <v>0</v>
      </c>
      <c r="O16" s="135">
        <f t="shared" si="4"/>
        <v>0</v>
      </c>
      <c r="P16" s="136">
        <f t="shared" si="5"/>
        <v>0</v>
      </c>
    </row>
    <row r="17" spans="1:19" ht="47.25" customHeight="1" x14ac:dyDescent="0.25">
      <c r="A17" s="354"/>
      <c r="B17" s="132" t="s">
        <v>18</v>
      </c>
      <c r="C17" s="133">
        <f>COUNTIFS('4 - RESULTADOS E DESEMP. OP'!$E$14:$E$28,$B17,'4 - RESULTADOS E DESEMP. OP'!$B$14:$B$28,"P")</f>
        <v>1</v>
      </c>
      <c r="D17" s="134">
        <f>SUMIFS('4 - RESULTADOS E DESEMP. OP'!$K$14:$K$28,'4 - RESULTADOS E DESEMP. OP'!$E$14:$E$28,$B17,'4 - RESULTADOS E DESEMP. OP'!$B$14:$B$28,"P")</f>
        <v>81577.539999999994</v>
      </c>
      <c r="E17" s="133">
        <f>COUNTIFS('4 - RESULTADOS E DESEMP. OP'!$E$14:$E$28,$B17,'4 - RESULTADOS E DESEMP. OP'!$B$14:$B$28,"P")</f>
        <v>1</v>
      </c>
      <c r="F17" s="134">
        <f>SUMIFS('4 - RESULTADOS E DESEMP. OP'!$N$14:$N$28,'4 - RESULTADOS E DESEMP. OP'!$E$14:$E$28,$B17,'4 - RESULTADOS E DESEMP. OP'!$B$14:$B$28,"P")</f>
        <v>49330.94</v>
      </c>
      <c r="G17" s="133">
        <f>COUNTIFS('4 - RESULTADOS E DESEMP. OP'!$E$14:$E$28,$B17,'4 - RESULTADOS E DESEMP. OP'!$B$14:$B$28,"A")</f>
        <v>0</v>
      </c>
      <c r="H17" s="134">
        <f>SUMIFS('4 - RESULTADOS E DESEMP. OP'!$K$14:$K$28,'4 - RESULTADOS E DESEMP. OP'!$E$14:$E$28,B17,'4 - RESULTADOS E DESEMP. OP'!$B$14:$B$28,"A")</f>
        <v>0</v>
      </c>
      <c r="I17" s="133">
        <f>COUNTIFS('4 - RESULTADOS E DESEMP. OP'!$E$14:$E$28,$B17,'4 - RESULTADOS E DESEMP. OP'!$B$14:$B$28,"A")</f>
        <v>0</v>
      </c>
      <c r="J17" s="134">
        <f>SUMIFS('4 - RESULTADOS E DESEMP. OP'!$N$14:$N$28,'4 - RESULTADOS E DESEMP. OP'!$E$14:$E$28,$B17,'4 - RESULTADOS E DESEMP. OP'!$B$14:$B$28,"A")</f>
        <v>0</v>
      </c>
      <c r="K17" s="134">
        <f t="shared" si="2"/>
        <v>1</v>
      </c>
      <c r="L17" s="134">
        <f t="shared" si="2"/>
        <v>81577.539999999994</v>
      </c>
      <c r="M17" s="134">
        <f t="shared" si="2"/>
        <v>1</v>
      </c>
      <c r="N17" s="134">
        <f t="shared" si="3"/>
        <v>49330.94</v>
      </c>
      <c r="O17" s="135">
        <f t="shared" si="4"/>
        <v>100</v>
      </c>
      <c r="P17" s="136">
        <f t="shared" si="5"/>
        <v>60.471227742341839</v>
      </c>
    </row>
    <row r="18" spans="1:19" ht="47.25" customHeight="1" x14ac:dyDescent="0.25">
      <c r="A18" s="354"/>
      <c r="B18" s="132" t="s">
        <v>22</v>
      </c>
      <c r="C18" s="133">
        <f>COUNTIFS('4 - RESULTADOS E DESEMP. OP'!$E$14:$E$28,$B18,'4 - RESULTADOS E DESEMP. OP'!$B$14:$B$28,"P")</f>
        <v>0</v>
      </c>
      <c r="D18" s="134">
        <f>SUMIFS('4 - RESULTADOS E DESEMP. OP'!$K$14:$K$28,'4 - RESULTADOS E DESEMP. OP'!$E$14:$E$28,$B18,'4 - RESULTADOS E DESEMP. OP'!$B$14:$B$28,"P")</f>
        <v>0</v>
      </c>
      <c r="E18" s="133">
        <f>COUNTIFS('4 - RESULTADOS E DESEMP. OP'!$E$14:$E$28,$B18,'4 - RESULTADOS E DESEMP. OP'!$B$14:$B$28,"P")</f>
        <v>0</v>
      </c>
      <c r="F18" s="134">
        <f>SUMIFS('4 - RESULTADOS E DESEMP. OP'!$N$14:$N$28,'4 - RESULTADOS E DESEMP. OP'!$E$14:$E$28,$B18,'4 - RESULTADOS E DESEMP. OP'!$B$14:$B$28,"P")</f>
        <v>0</v>
      </c>
      <c r="G18" s="133">
        <f>COUNTIFS('4 - RESULTADOS E DESEMP. OP'!$E$14:$E$28,$B18,'4 - RESULTADOS E DESEMP. OP'!$B$14:$B$28,"A")</f>
        <v>0</v>
      </c>
      <c r="H18" s="134">
        <f>SUMIFS('4 - RESULTADOS E DESEMP. OP'!$K$14:$K$28,'4 - RESULTADOS E DESEMP. OP'!$E$14:$E$28,B18,'4 - RESULTADOS E DESEMP. OP'!$B$14:$B$28,"A")</f>
        <v>0</v>
      </c>
      <c r="I18" s="133">
        <f>COUNTIFS('4 - RESULTADOS E DESEMP. OP'!$E$14:$E$28,$B18,'4 - RESULTADOS E DESEMP. OP'!$B$14:$B$28,"A")</f>
        <v>0</v>
      </c>
      <c r="J18" s="134">
        <f>SUMIFS('4 - RESULTADOS E DESEMP. OP'!$N$14:$N$28,'4 - RESULTADOS E DESEMP. OP'!$E$14:$E$28,$B18,'4 - RESULTADOS E DESEMP. OP'!$B$14:$B$28,"A")</f>
        <v>0</v>
      </c>
      <c r="K18" s="134">
        <f t="shared" si="2"/>
        <v>0</v>
      </c>
      <c r="L18" s="134">
        <f t="shared" si="2"/>
        <v>0</v>
      </c>
      <c r="M18" s="134">
        <f t="shared" si="2"/>
        <v>0</v>
      </c>
      <c r="N18" s="134">
        <f t="shared" si="3"/>
        <v>0</v>
      </c>
      <c r="O18" s="135">
        <f t="shared" si="4"/>
        <v>0</v>
      </c>
      <c r="P18" s="136">
        <f t="shared" si="5"/>
        <v>0</v>
      </c>
      <c r="S18" s="180"/>
    </row>
    <row r="19" spans="1:19" ht="47.25" customHeight="1" x14ac:dyDescent="0.25">
      <c r="A19" s="354"/>
      <c r="B19" s="132" t="s">
        <v>25</v>
      </c>
      <c r="C19" s="133">
        <f>COUNTIFS('4 - RESULTADOS E DESEMP. OP'!$E$14:$E$28,$B19,'4 - RESULTADOS E DESEMP. OP'!$B$14:$B$28,"P")</f>
        <v>0</v>
      </c>
      <c r="D19" s="134">
        <f>SUMIFS('4 - RESULTADOS E DESEMP. OP'!$K$14:$K$28,'4 - RESULTADOS E DESEMP. OP'!$E$14:$E$28,$B19,'4 - RESULTADOS E DESEMP. OP'!$B$14:$B$28,"P")</f>
        <v>0</v>
      </c>
      <c r="E19" s="133">
        <f>COUNTIFS('4 - RESULTADOS E DESEMP. OP'!$E$14:$E$28,$B19,'4 - RESULTADOS E DESEMP. OP'!$B$14:$B$28,"P")</f>
        <v>0</v>
      </c>
      <c r="F19" s="134">
        <f>SUMIFS('4 - RESULTADOS E DESEMP. OP'!$N$14:$N$28,'4 - RESULTADOS E DESEMP. OP'!$E$14:$E$28,$B19,'4 - RESULTADOS E DESEMP. OP'!$B$14:$B$28,"P")</f>
        <v>0</v>
      </c>
      <c r="G19" s="133">
        <f>COUNTIFS('4 - RESULTADOS E DESEMP. OP'!$E$14:$E$28,$B19,'4 - RESULTADOS E DESEMP. OP'!$B$14:$B$28,"A")</f>
        <v>0</v>
      </c>
      <c r="H19" s="134">
        <f>SUMIFS('4 - RESULTADOS E DESEMP. OP'!$K$14:$K$28,'4 - RESULTADOS E DESEMP. OP'!$E$14:$E$28,B19,'4 - RESULTADOS E DESEMP. OP'!$B$14:$B$28,"A")</f>
        <v>0</v>
      </c>
      <c r="I19" s="133">
        <f>COUNTIFS('4 - RESULTADOS E DESEMP. OP'!$E$14:$E$28,$B19,'4 - RESULTADOS E DESEMP. OP'!$B$14:$B$28,"A")</f>
        <v>0</v>
      </c>
      <c r="J19" s="134">
        <f>SUMIFS('4 - RESULTADOS E DESEMP. OP'!$N$14:$N$28,'4 - RESULTADOS E DESEMP. OP'!$E$14:$E$28,$B19,'4 - RESULTADOS E DESEMP. OP'!$B$14:$B$28,"A")</f>
        <v>0</v>
      </c>
      <c r="K19" s="134">
        <f t="shared" si="2"/>
        <v>0</v>
      </c>
      <c r="L19" s="134">
        <f t="shared" si="2"/>
        <v>0</v>
      </c>
      <c r="M19" s="134">
        <f t="shared" si="2"/>
        <v>0</v>
      </c>
      <c r="N19" s="134">
        <f t="shared" si="3"/>
        <v>0</v>
      </c>
      <c r="O19" s="135">
        <f t="shared" si="4"/>
        <v>0</v>
      </c>
      <c r="P19" s="136">
        <f t="shared" si="5"/>
        <v>0</v>
      </c>
    </row>
    <row r="20" spans="1:19" ht="47.25" customHeight="1" x14ac:dyDescent="0.25">
      <c r="A20" s="354"/>
      <c r="B20" s="132" t="s">
        <v>26</v>
      </c>
      <c r="C20" s="133">
        <f>COUNTIFS('4 - RESULTADOS E DESEMP. OP'!$E$14:$E$28,$B20,'4 - RESULTADOS E DESEMP. OP'!$B$14:$B$28,"P")</f>
        <v>0</v>
      </c>
      <c r="D20" s="134">
        <f>SUMIFS('4 - RESULTADOS E DESEMP. OP'!$K$14:$K$28,'4 - RESULTADOS E DESEMP. OP'!$E$14:$E$28,$B20,'4 - RESULTADOS E DESEMP. OP'!$B$14:$B$28,"P")</f>
        <v>0</v>
      </c>
      <c r="E20" s="133">
        <f>COUNTIFS('4 - RESULTADOS E DESEMP. OP'!$E$14:$E$28,$B20,'4 - RESULTADOS E DESEMP. OP'!$B$14:$B$28,"P")</f>
        <v>0</v>
      </c>
      <c r="F20" s="134">
        <f>SUMIFS('4 - RESULTADOS E DESEMP. OP'!$N$14:$N$28,'4 - RESULTADOS E DESEMP. OP'!$E$14:$E$28,$B20,'4 - RESULTADOS E DESEMP. OP'!$B$14:$B$28,"P")</f>
        <v>0</v>
      </c>
      <c r="G20" s="133">
        <f>COUNTIFS('4 - RESULTADOS E DESEMP. OP'!$E$14:$E$28,$B20,'4 - RESULTADOS E DESEMP. OP'!$B$14:$B$28,"A")</f>
        <v>2</v>
      </c>
      <c r="H20" s="134">
        <f>SUMIFS('4 - RESULTADOS E DESEMP. OP'!$K$14:$K$28,'4 - RESULTADOS E DESEMP. OP'!$E$14:$E$28,B20,'4 - RESULTADOS E DESEMP. OP'!$B$14:$B$28,"A")</f>
        <v>96697.7</v>
      </c>
      <c r="I20" s="134">
        <v>1</v>
      </c>
      <c r="J20" s="134">
        <f>SUMIFS('4 - RESULTADOS E DESEMP. OP'!$N$14:$N$28,'4 - RESULTADOS E DESEMP. OP'!$E$14:$E$28,$B20,'4 - RESULTADOS E DESEMP. OP'!$B$14:$B$28,"A")</f>
        <v>61132</v>
      </c>
      <c r="K20" s="134">
        <f t="shared" si="2"/>
        <v>2</v>
      </c>
      <c r="L20" s="134">
        <f t="shared" si="2"/>
        <v>96697.7</v>
      </c>
      <c r="M20" s="134">
        <f t="shared" si="2"/>
        <v>1</v>
      </c>
      <c r="N20" s="134">
        <f t="shared" si="3"/>
        <v>61132</v>
      </c>
      <c r="O20" s="135">
        <f t="shared" si="4"/>
        <v>50</v>
      </c>
      <c r="P20" s="136">
        <f t="shared" si="5"/>
        <v>63.219704294931525</v>
      </c>
    </row>
    <row r="21" spans="1:19" ht="47.25" customHeight="1" x14ac:dyDescent="0.25">
      <c r="A21" s="354"/>
      <c r="B21" s="132" t="s">
        <v>32</v>
      </c>
      <c r="C21" s="133">
        <f>COUNTIFS('4 - RESULTADOS E DESEMP. OP'!$E$14:$E$28,$B21,'4 - RESULTADOS E DESEMP. OP'!$B$14:$B$28,"P")</f>
        <v>0</v>
      </c>
      <c r="D21" s="134">
        <f>SUMIFS('4 - RESULTADOS E DESEMP. OP'!$K$14:$K$28,'4 - RESULTADOS E DESEMP. OP'!$E$14:$E$28,$B21,'4 - RESULTADOS E DESEMP. OP'!$B$14:$B$28,"P")</f>
        <v>0</v>
      </c>
      <c r="E21" s="133">
        <f>COUNTIFS('4 - RESULTADOS E DESEMP. OP'!$E$14:$E$28,$B21,'4 - RESULTADOS E DESEMP. OP'!$B$14:$B$28,"P")</f>
        <v>0</v>
      </c>
      <c r="F21" s="134">
        <f>SUMIFS('4 - RESULTADOS E DESEMP. OP'!$N$14:$N$28,'4 - RESULTADOS E DESEMP. OP'!$E$14:$E$28,$B21,'4 - RESULTADOS E DESEMP. OP'!$B$14:$B$28,"P")</f>
        <v>0</v>
      </c>
      <c r="G21" s="133">
        <f>COUNTIFS('4 - RESULTADOS E DESEMP. OP'!$E$14:$E$28,$B21,'4 - RESULTADOS E DESEMP. OP'!$B$14:$B$28,"A")</f>
        <v>1</v>
      </c>
      <c r="H21" s="134">
        <f>SUMIFS('4 - RESULTADOS E DESEMP. OP'!$K$14:$K$28,'4 - RESULTADOS E DESEMP. OP'!$E$14:$E$28,B21,'4 - RESULTADOS E DESEMP. OP'!$B$14:$B$28,"A")</f>
        <v>190902.05</v>
      </c>
      <c r="I21" s="133">
        <f>COUNTIFS('4 - RESULTADOS E DESEMP. OP'!$E$14:$E$28,$B21,'4 - RESULTADOS E DESEMP. OP'!$B$14:$B$28,"A")</f>
        <v>1</v>
      </c>
      <c r="J21" s="134">
        <f>SUMIFS('4 - RESULTADOS E DESEMP. OP'!$N$14:$N$28,'4 - RESULTADOS E DESEMP. OP'!$E$14:$E$28,$B21,'4 - RESULTADOS E DESEMP. OP'!$B$14:$B$28,"A")</f>
        <v>124691.92</v>
      </c>
      <c r="K21" s="134">
        <f t="shared" si="2"/>
        <v>1</v>
      </c>
      <c r="L21" s="134">
        <f t="shared" si="2"/>
        <v>190902.05</v>
      </c>
      <c r="M21" s="134">
        <f t="shared" si="2"/>
        <v>1</v>
      </c>
      <c r="N21" s="134">
        <f t="shared" si="3"/>
        <v>124691.92</v>
      </c>
      <c r="O21" s="135">
        <f t="shared" si="4"/>
        <v>100</v>
      </c>
      <c r="P21" s="136">
        <f t="shared" si="5"/>
        <v>65.3172241995306</v>
      </c>
    </row>
    <row r="22" spans="1:19" ht="47.25" customHeight="1" x14ac:dyDescent="0.25">
      <c r="A22" s="355" t="s">
        <v>162</v>
      </c>
      <c r="B22" s="132" t="s">
        <v>34</v>
      </c>
      <c r="C22" s="133">
        <f>COUNTIFS('4 - RESULTADOS E DESEMP. OP'!$E$14:$E$28,$B22,'4 - RESULTADOS E DESEMP. OP'!$B$14:$B$28,"P")</f>
        <v>1</v>
      </c>
      <c r="D22" s="134">
        <f>SUMIFS('4 - RESULTADOS E DESEMP. OP'!$K$14:$K$28,'4 - RESULTADOS E DESEMP. OP'!$E$14:$E$28,$B22,'4 - RESULTADOS E DESEMP. OP'!$B$14:$B$28,"P")</f>
        <v>30000</v>
      </c>
      <c r="E22" s="133">
        <f>COUNTIFS('4 - RESULTADOS E DESEMP. OP'!$E$14:$E$28,$B22,'4 - RESULTADOS E DESEMP. OP'!$B$14:$B$28,"P")</f>
        <v>1</v>
      </c>
      <c r="F22" s="134">
        <f>SUMIFS('4 - RESULTADOS E DESEMP. OP'!$N$14:$N$28,'4 - RESULTADOS E DESEMP. OP'!$E$14:$E$28,$B22,'4 - RESULTADOS E DESEMP. OP'!$B$14:$B$28,"P")</f>
        <v>19973.93</v>
      </c>
      <c r="G22" s="133">
        <f>COUNTIFS('4 - RESULTADOS E DESEMP. OP'!$E$14:$E$28,$B22,'4 - RESULTADOS E DESEMP. OP'!$B$14:$B$28,"A")</f>
        <v>0</v>
      </c>
      <c r="H22" s="134">
        <f>SUMIFS('4 - RESULTADOS E DESEMP. OP'!$K$14:$K$28,'4 - RESULTADOS E DESEMP. OP'!$E$14:$E$28,B22,'4 - RESULTADOS E DESEMP. OP'!$B$14:$B$28,"A")</f>
        <v>0</v>
      </c>
      <c r="I22" s="133">
        <f>COUNTIFS('4 - RESULTADOS E DESEMP. OP'!$E$14:$E$28,$B22,'4 - RESULTADOS E DESEMP. OP'!$B$14:$B$28,"A")</f>
        <v>0</v>
      </c>
      <c r="J22" s="134">
        <f>SUMIFS('4 - RESULTADOS E DESEMP. OP'!$N$14:$N$28,'4 - RESULTADOS E DESEMP. OP'!$E$14:$E$28,$B22,'4 - RESULTADOS E DESEMP. OP'!$B$14:$B$28,"A")</f>
        <v>0</v>
      </c>
      <c r="K22" s="134">
        <f t="shared" si="2"/>
        <v>1</v>
      </c>
      <c r="L22" s="134">
        <f t="shared" si="2"/>
        <v>30000</v>
      </c>
      <c r="M22" s="134">
        <f t="shared" si="2"/>
        <v>1</v>
      </c>
      <c r="N22" s="134">
        <f t="shared" si="3"/>
        <v>19973.93</v>
      </c>
      <c r="O22" s="135">
        <f t="shared" si="4"/>
        <v>100</v>
      </c>
      <c r="P22" s="136">
        <f t="shared" si="5"/>
        <v>66.579766666666657</v>
      </c>
    </row>
    <row r="23" spans="1:19" ht="47.25" customHeight="1" x14ac:dyDescent="0.25">
      <c r="A23" s="355"/>
      <c r="B23" s="132" t="s">
        <v>38</v>
      </c>
      <c r="C23" s="133">
        <f>COUNTIFS('4 - RESULTADOS E DESEMP. OP'!$E$14:$E$28,$B23,'4 - RESULTADOS E DESEMP. OP'!$B$14:$B$28,"P")</f>
        <v>0</v>
      </c>
      <c r="D23" s="134">
        <f>SUMIFS('4 - RESULTADOS E DESEMP. OP'!$K$14:$K$28,'4 - RESULTADOS E DESEMP. OP'!$E$14:$E$28,$B23,'4 - RESULTADOS E DESEMP. OP'!$B$14:$B$28,"P")</f>
        <v>0</v>
      </c>
      <c r="E23" s="133">
        <f>COUNTIFS('4 - RESULTADOS E DESEMP. OP'!$E$14:$E$28,$B23,'4 - RESULTADOS E DESEMP. OP'!$B$14:$B$28,"P")</f>
        <v>0</v>
      </c>
      <c r="F23" s="134">
        <f>SUMIFS('4 - RESULTADOS E DESEMP. OP'!$N$14:$N$28,'4 - RESULTADOS E DESEMP. OP'!$E$14:$E$28,$B23,'4 - RESULTADOS E DESEMP. OP'!$B$14:$B$28,"P")</f>
        <v>0</v>
      </c>
      <c r="G23" s="133">
        <f>COUNTIFS('4 - RESULTADOS E DESEMP. OP'!$E$14:$E$28,$B23,'4 - RESULTADOS E DESEMP. OP'!$B$14:$B$28,"A")</f>
        <v>0</v>
      </c>
      <c r="H23" s="134">
        <f>SUMIFS('4 - RESULTADOS E DESEMP. OP'!$K$14:$K$28,'4 - RESULTADOS E DESEMP. OP'!$E$14:$E$28,B23,'4 - RESULTADOS E DESEMP. OP'!$B$14:$B$28,"A")</f>
        <v>0</v>
      </c>
      <c r="I23" s="133">
        <f>COUNTIFS('4 - RESULTADOS E DESEMP. OP'!$E$14:$E$28,$B23,'4 - RESULTADOS E DESEMP. OP'!$B$14:$B$28,"A")</f>
        <v>0</v>
      </c>
      <c r="J23" s="134">
        <f>SUMIFS('4 - RESULTADOS E DESEMP. OP'!$N$14:$N$28,'4 - RESULTADOS E DESEMP. OP'!$E$14:$E$28,$B23,'4 - RESULTADOS E DESEMP. OP'!$B$14:$B$28,"A")</f>
        <v>0</v>
      </c>
      <c r="K23" s="134">
        <f t="shared" si="2"/>
        <v>0</v>
      </c>
      <c r="L23" s="134">
        <f t="shared" si="2"/>
        <v>0</v>
      </c>
      <c r="M23" s="134">
        <f t="shared" si="2"/>
        <v>0</v>
      </c>
      <c r="N23" s="134">
        <f t="shared" si="3"/>
        <v>0</v>
      </c>
      <c r="O23" s="135">
        <f t="shared" si="4"/>
        <v>0</v>
      </c>
      <c r="P23" s="136">
        <f t="shared" si="5"/>
        <v>0</v>
      </c>
    </row>
    <row r="24" spans="1:19" ht="60" customHeight="1" x14ac:dyDescent="0.25">
      <c r="A24" s="355"/>
      <c r="B24" s="132" t="s">
        <v>39</v>
      </c>
      <c r="C24" s="133">
        <f>COUNTIFS('4 - RESULTADOS E DESEMP. OP'!$E$14:$E$28,$B24,'4 - RESULTADOS E DESEMP. OP'!$B$14:$B$28,"P")</f>
        <v>1</v>
      </c>
      <c r="D24" s="134">
        <f>SUMIFS('4 - RESULTADOS E DESEMP. OP'!$K$14:$K$28,'4 - RESULTADOS E DESEMP. OP'!$E$14:$E$28,$B24,'4 - RESULTADOS E DESEMP. OP'!$B$14:$B$28,"P")</f>
        <v>310000.05</v>
      </c>
      <c r="E24" s="133">
        <f>COUNTIFS('4 - RESULTADOS E DESEMP. OP'!$E$14:$E$28,$B24,'4 - RESULTADOS E DESEMP. OP'!$B$14:$B$28,"P")</f>
        <v>1</v>
      </c>
      <c r="F24" s="134">
        <f>SUMIFS('4 - RESULTADOS E DESEMP. OP'!$N$14:$N$28,'4 - RESULTADOS E DESEMP. OP'!$E$14:$E$28,$B24,'4 - RESULTADOS E DESEMP. OP'!$B$14:$B$28,"P")</f>
        <v>9476.85</v>
      </c>
      <c r="G24" s="133">
        <f>COUNTIFS('4 - RESULTADOS E DESEMP. OP'!$E$14:$E$28,$B24,'4 - RESULTADOS E DESEMP. OP'!$B$14:$B$28,"A")</f>
        <v>1</v>
      </c>
      <c r="H24" s="134">
        <f>SUMIFS('4 - RESULTADOS E DESEMP. OP'!$K$14:$K$28,'4 - RESULTADOS E DESEMP. OP'!$E$14:$E$28,B24,'4 - RESULTADOS E DESEMP. OP'!$B$14:$B$28,"A")</f>
        <v>1480993.9</v>
      </c>
      <c r="I24" s="133">
        <f>COUNTIFS('4 - RESULTADOS E DESEMP. OP'!$E$14:$E$28,$B24,'4 - RESULTADOS E DESEMP. OP'!$B$14:$B$28,"A")</f>
        <v>1</v>
      </c>
      <c r="J24" s="134">
        <f>SUMIFS('4 - RESULTADOS E DESEMP. OP'!$N$14:$N$28,'4 - RESULTADOS E DESEMP. OP'!$E$14:$E$28,$B24,'4 - RESULTADOS E DESEMP. OP'!$B$14:$B$28,"A")</f>
        <v>878627.06</v>
      </c>
      <c r="K24" s="134">
        <f t="shared" si="2"/>
        <v>2</v>
      </c>
      <c r="L24" s="134">
        <f t="shared" si="2"/>
        <v>1790993.95</v>
      </c>
      <c r="M24" s="134">
        <f t="shared" si="2"/>
        <v>2</v>
      </c>
      <c r="N24" s="134">
        <f t="shared" si="3"/>
        <v>888103.91</v>
      </c>
      <c r="O24" s="135">
        <f t="shared" si="4"/>
        <v>100</v>
      </c>
      <c r="P24" s="136">
        <f t="shared" si="5"/>
        <v>49.587208823346387</v>
      </c>
    </row>
    <row r="25" spans="1:19" ht="25.5" customHeight="1" x14ac:dyDescent="0.3">
      <c r="A25" s="351" t="s">
        <v>163</v>
      </c>
      <c r="B25" s="352"/>
      <c r="C25" s="181">
        <f t="shared" ref="C25:M25" si="6">SUM(C11:C24)</f>
        <v>9</v>
      </c>
      <c r="D25" s="182">
        <f t="shared" si="6"/>
        <v>732754.97</v>
      </c>
      <c r="E25" s="182">
        <f t="shared" si="6"/>
        <v>8</v>
      </c>
      <c r="F25" s="182">
        <f t="shared" si="6"/>
        <v>242476.08</v>
      </c>
      <c r="G25" s="181">
        <f t="shared" si="6"/>
        <v>6</v>
      </c>
      <c r="H25" s="182">
        <f t="shared" si="6"/>
        <v>2208334.5599999996</v>
      </c>
      <c r="I25" s="182">
        <f t="shared" si="6"/>
        <v>5</v>
      </c>
      <c r="J25" s="182">
        <f t="shared" si="6"/>
        <v>1278006.28</v>
      </c>
      <c r="K25" s="183">
        <f t="shared" si="6"/>
        <v>15</v>
      </c>
      <c r="L25" s="182">
        <f t="shared" si="6"/>
        <v>2941089.5300000003</v>
      </c>
      <c r="M25" s="181">
        <f t="shared" si="6"/>
        <v>13</v>
      </c>
      <c r="N25" s="182">
        <f t="shared" si="3"/>
        <v>1520482.36</v>
      </c>
      <c r="O25" s="184">
        <f t="shared" si="4"/>
        <v>86.666666666666671</v>
      </c>
      <c r="P25" s="185">
        <f t="shared" si="5"/>
        <v>51.697928420424525</v>
      </c>
    </row>
    <row r="26" spans="1:19" ht="23.25" x14ac:dyDescent="0.35">
      <c r="A26" s="82"/>
      <c r="B26" s="82"/>
      <c r="C26" s="82"/>
      <c r="D26" s="82"/>
      <c r="E26" s="82"/>
      <c r="F26" s="82"/>
      <c r="G26" s="82"/>
      <c r="H26" s="82"/>
      <c r="I26" s="82"/>
      <c r="J26" s="82"/>
      <c r="K26" s="82"/>
      <c r="L26" s="82"/>
      <c r="M26" s="82"/>
      <c r="N26" s="82"/>
      <c r="O26" s="82"/>
      <c r="P26" s="82"/>
    </row>
  </sheetData>
  <mergeCells count="18">
    <mergeCell ref="O7:P7"/>
    <mergeCell ref="A11:A21"/>
    <mergeCell ref="A22:A24"/>
    <mergeCell ref="A4:P4"/>
    <mergeCell ref="A6:A8"/>
    <mergeCell ref="B6:B8"/>
    <mergeCell ref="A9:A10"/>
    <mergeCell ref="C6:F6"/>
    <mergeCell ref="G6:J6"/>
    <mergeCell ref="K6:P6"/>
    <mergeCell ref="C7:D7"/>
    <mergeCell ref="E7:F7"/>
    <mergeCell ref="G7:H7"/>
    <mergeCell ref="I7:J7"/>
    <mergeCell ref="A3:M3"/>
    <mergeCell ref="A25:B25"/>
    <mergeCell ref="K7:L7"/>
    <mergeCell ref="M7:N7"/>
  </mergeCells>
  <conditionalFormatting sqref="J11:J24 K12:N12 N13:N24 O8 F11:N11 C11:D24 O11:O25 F12:J24">
    <cfRule type="cellIs" dxfId="89" priority="67" operator="equal">
      <formula>"S"</formula>
    </cfRule>
    <cfRule type="cellIs" dxfId="88" priority="68" operator="equal">
      <formula>"P"</formula>
    </cfRule>
    <cfRule type="cellIs" dxfId="87" priority="69" operator="equal">
      <formula>"x"</formula>
    </cfRule>
  </conditionalFormatting>
  <conditionalFormatting sqref="C8:J8">
    <cfRule type="cellIs" dxfId="86" priority="229" operator="equal">
      <formula>"S"</formula>
    </cfRule>
    <cfRule type="cellIs" dxfId="85" priority="230" operator="equal">
      <formula>"P"</formula>
    </cfRule>
    <cfRule type="cellIs" dxfId="84" priority="231" operator="equal">
      <formula>"x"</formula>
    </cfRule>
  </conditionalFormatting>
  <conditionalFormatting sqref="C7">
    <cfRule type="cellIs" dxfId="83" priority="211" operator="equal">
      <formula>"S"</formula>
    </cfRule>
    <cfRule type="cellIs" dxfId="82" priority="212" operator="equal">
      <formula>"P"</formula>
    </cfRule>
    <cfRule type="cellIs" dxfId="81" priority="213" operator="equal">
      <formula>"x"</formula>
    </cfRule>
  </conditionalFormatting>
  <conditionalFormatting sqref="E7">
    <cfRule type="cellIs" dxfId="80" priority="208" operator="equal">
      <formula>"S"</formula>
    </cfRule>
    <cfRule type="cellIs" dxfId="79" priority="209" operator="equal">
      <formula>"P"</formula>
    </cfRule>
    <cfRule type="cellIs" dxfId="78" priority="210" operator="equal">
      <formula>"x"</formula>
    </cfRule>
  </conditionalFormatting>
  <conditionalFormatting sqref="M7">
    <cfRule type="cellIs" dxfId="77" priority="196" operator="equal">
      <formula>"S"</formula>
    </cfRule>
    <cfRule type="cellIs" dxfId="76" priority="197" operator="equal">
      <formula>"P"</formula>
    </cfRule>
    <cfRule type="cellIs" dxfId="75" priority="198" operator="equal">
      <formula>"x"</formula>
    </cfRule>
  </conditionalFormatting>
  <conditionalFormatting sqref="I7">
    <cfRule type="cellIs" dxfId="74" priority="202" operator="equal">
      <formula>"S"</formula>
    </cfRule>
    <cfRule type="cellIs" dxfId="73" priority="203" operator="equal">
      <formula>"P"</formula>
    </cfRule>
    <cfRule type="cellIs" dxfId="72" priority="204" operator="equal">
      <formula>"x"</formula>
    </cfRule>
  </conditionalFormatting>
  <conditionalFormatting sqref="L21:L22">
    <cfRule type="cellIs" dxfId="71" priority="142" operator="equal">
      <formula>"S"</formula>
    </cfRule>
    <cfRule type="cellIs" dxfId="70" priority="143" operator="equal">
      <formula>"P"</formula>
    </cfRule>
    <cfRule type="cellIs" dxfId="69" priority="144" operator="equal">
      <formula>"x"</formula>
    </cfRule>
  </conditionalFormatting>
  <conditionalFormatting sqref="L13:L20">
    <cfRule type="cellIs" dxfId="68" priority="139" operator="equal">
      <formula>"S"</formula>
    </cfRule>
    <cfRule type="cellIs" dxfId="67" priority="140" operator="equal">
      <formula>"P"</formula>
    </cfRule>
    <cfRule type="cellIs" dxfId="66" priority="141" operator="equal">
      <formula>"x"</formula>
    </cfRule>
  </conditionalFormatting>
  <conditionalFormatting sqref="L23">
    <cfRule type="cellIs" dxfId="65" priority="136" operator="equal">
      <formula>"S"</formula>
    </cfRule>
    <cfRule type="cellIs" dxfId="64" priority="137" operator="equal">
      <formula>"P"</formula>
    </cfRule>
    <cfRule type="cellIs" dxfId="63" priority="138" operator="equal">
      <formula>"x"</formula>
    </cfRule>
  </conditionalFormatting>
  <conditionalFormatting sqref="L24">
    <cfRule type="cellIs" dxfId="62" priority="133" operator="equal">
      <formula>"S"</formula>
    </cfRule>
    <cfRule type="cellIs" dxfId="61" priority="134" operator="equal">
      <formula>"P"</formula>
    </cfRule>
    <cfRule type="cellIs" dxfId="60" priority="135" operator="equal">
      <formula>"x"</formula>
    </cfRule>
  </conditionalFormatting>
  <conditionalFormatting sqref="K21:K22">
    <cfRule type="cellIs" dxfId="59" priority="94" operator="equal">
      <formula>"S"</formula>
    </cfRule>
    <cfRule type="cellIs" dxfId="58" priority="95" operator="equal">
      <formula>"P"</formula>
    </cfRule>
    <cfRule type="cellIs" dxfId="57" priority="96" operator="equal">
      <formula>"x"</formula>
    </cfRule>
  </conditionalFormatting>
  <conditionalFormatting sqref="K13:K20">
    <cfRule type="cellIs" dxfId="56" priority="91" operator="equal">
      <formula>"S"</formula>
    </cfRule>
    <cfRule type="cellIs" dxfId="55" priority="92" operator="equal">
      <formula>"P"</formula>
    </cfRule>
    <cfRule type="cellIs" dxfId="54" priority="93" operator="equal">
      <formula>"x"</formula>
    </cfRule>
  </conditionalFormatting>
  <conditionalFormatting sqref="K23">
    <cfRule type="cellIs" dxfId="53" priority="88" operator="equal">
      <formula>"S"</formula>
    </cfRule>
    <cfRule type="cellIs" dxfId="52" priority="89" operator="equal">
      <formula>"P"</formula>
    </cfRule>
    <cfRule type="cellIs" dxfId="51" priority="90" operator="equal">
      <formula>"x"</formula>
    </cfRule>
  </conditionalFormatting>
  <conditionalFormatting sqref="K24">
    <cfRule type="cellIs" dxfId="50" priority="85" operator="equal">
      <formula>"S"</formula>
    </cfRule>
    <cfRule type="cellIs" dxfId="49" priority="86" operator="equal">
      <formula>"P"</formula>
    </cfRule>
    <cfRule type="cellIs" dxfId="48" priority="87" operator="equal">
      <formula>"x"</formula>
    </cfRule>
  </conditionalFormatting>
  <conditionalFormatting sqref="M21:M22">
    <cfRule type="cellIs" dxfId="47" priority="82" operator="equal">
      <formula>"S"</formula>
    </cfRule>
    <cfRule type="cellIs" dxfId="46" priority="83" operator="equal">
      <formula>"P"</formula>
    </cfRule>
    <cfRule type="cellIs" dxfId="45" priority="84" operator="equal">
      <formula>"x"</formula>
    </cfRule>
  </conditionalFormatting>
  <conditionalFormatting sqref="M13:M20">
    <cfRule type="cellIs" dxfId="44" priority="79" operator="equal">
      <formula>"S"</formula>
    </cfRule>
    <cfRule type="cellIs" dxfId="43" priority="80" operator="equal">
      <formula>"P"</formula>
    </cfRule>
    <cfRule type="cellIs" dxfId="42" priority="81" operator="equal">
      <formula>"x"</formula>
    </cfRule>
  </conditionalFormatting>
  <conditionalFormatting sqref="M23">
    <cfRule type="cellIs" dxfId="41" priority="76" operator="equal">
      <formula>"S"</formula>
    </cfRule>
    <cfRule type="cellIs" dxfId="40" priority="77" operator="equal">
      <formula>"P"</formula>
    </cfRule>
    <cfRule type="cellIs" dxfId="39" priority="78" operator="equal">
      <formula>"x"</formula>
    </cfRule>
  </conditionalFormatting>
  <conditionalFormatting sqref="M24">
    <cfRule type="cellIs" dxfId="38" priority="73" operator="equal">
      <formula>"S"</formula>
    </cfRule>
    <cfRule type="cellIs" dxfId="37" priority="74" operator="equal">
      <formula>"P"</formula>
    </cfRule>
    <cfRule type="cellIs" dxfId="36" priority="75" operator="equal">
      <formula>"x"</formula>
    </cfRule>
  </conditionalFormatting>
  <conditionalFormatting sqref="G7">
    <cfRule type="cellIs" dxfId="35" priority="61" operator="equal">
      <formula>"S"</formula>
    </cfRule>
    <cfRule type="cellIs" dxfId="34" priority="62" operator="equal">
      <formula>"P"</formula>
    </cfRule>
    <cfRule type="cellIs" dxfId="33" priority="63" operator="equal">
      <formula>"x"</formula>
    </cfRule>
  </conditionalFormatting>
  <conditionalFormatting sqref="K7">
    <cfRule type="cellIs" dxfId="32" priority="58" operator="equal">
      <formula>"S"</formula>
    </cfRule>
    <cfRule type="cellIs" dxfId="31" priority="59" operator="equal">
      <formula>"P"</formula>
    </cfRule>
    <cfRule type="cellIs" dxfId="30" priority="60" operator="equal">
      <formula>"x"</formula>
    </cfRule>
  </conditionalFormatting>
  <conditionalFormatting sqref="K8:L8">
    <cfRule type="cellIs" dxfId="29" priority="49" operator="equal">
      <formula>"S"</formula>
    </cfRule>
    <cfRule type="cellIs" dxfId="28" priority="50" operator="equal">
      <formula>"P"</formula>
    </cfRule>
    <cfRule type="cellIs" dxfId="27" priority="51" operator="equal">
      <formula>"x"</formula>
    </cfRule>
  </conditionalFormatting>
  <conditionalFormatting sqref="M8:N8">
    <cfRule type="cellIs" dxfId="26" priority="46" operator="equal">
      <formula>"S"</formula>
    </cfRule>
    <cfRule type="cellIs" dxfId="25" priority="47" operator="equal">
      <formula>"P"</formula>
    </cfRule>
    <cfRule type="cellIs" dxfId="24" priority="48" operator="equal">
      <formula>"x"</formula>
    </cfRule>
  </conditionalFormatting>
  <conditionalFormatting sqref="E12:E20">
    <cfRule type="cellIs" dxfId="23" priority="25" operator="equal">
      <formula>"S"</formula>
    </cfRule>
    <cfRule type="cellIs" dxfId="22" priority="26" operator="equal">
      <formula>"P"</formula>
    </cfRule>
    <cfRule type="cellIs" dxfId="21" priority="27" operator="equal">
      <formula>"x"</formula>
    </cfRule>
  </conditionalFormatting>
  <conditionalFormatting sqref="E21">
    <cfRule type="cellIs" dxfId="20" priority="13" operator="equal">
      <formula>"S"</formula>
    </cfRule>
    <cfRule type="cellIs" dxfId="19" priority="14" operator="equal">
      <formula>"P"</formula>
    </cfRule>
    <cfRule type="cellIs" dxfId="18" priority="15" operator="equal">
      <formula>"x"</formula>
    </cfRule>
  </conditionalFormatting>
  <conditionalFormatting sqref="E11">
    <cfRule type="cellIs" dxfId="17" priority="28" operator="equal">
      <formula>"S"</formula>
    </cfRule>
    <cfRule type="cellIs" dxfId="16" priority="29" operator="equal">
      <formula>"P"</formula>
    </cfRule>
    <cfRule type="cellIs" dxfId="15" priority="30" operator="equal">
      <formula>"x"</formula>
    </cfRule>
  </conditionalFormatting>
  <conditionalFormatting sqref="E22:E24">
    <cfRule type="cellIs" dxfId="14" priority="16" operator="equal">
      <formula>"S"</formula>
    </cfRule>
    <cfRule type="cellIs" dxfId="13" priority="17" operator="equal">
      <formula>"P"</formula>
    </cfRule>
    <cfRule type="cellIs" dxfId="12" priority="18" operator="equal">
      <formula>"x"</formula>
    </cfRule>
  </conditionalFormatting>
  <conditionalFormatting sqref="C9:D9 F9:O9">
    <cfRule type="cellIs" dxfId="11" priority="10" operator="equal">
      <formula>"S"</formula>
    </cfRule>
    <cfRule type="cellIs" dxfId="10" priority="11" operator="equal">
      <formula>"P"</formula>
    </cfRule>
    <cfRule type="cellIs" dxfId="9" priority="12" operator="equal">
      <formula>"x"</formula>
    </cfRule>
  </conditionalFormatting>
  <conditionalFormatting sqref="E9">
    <cfRule type="cellIs" dxfId="8" priority="7" operator="equal">
      <formula>"S"</formula>
    </cfRule>
    <cfRule type="cellIs" dxfId="7" priority="8" operator="equal">
      <formula>"P"</formula>
    </cfRule>
    <cfRule type="cellIs" dxfId="6" priority="9" operator="equal">
      <formula>"x"</formula>
    </cfRule>
  </conditionalFormatting>
  <conditionalFormatting sqref="C10:D10 F10:O10">
    <cfRule type="cellIs" dxfId="5" priority="4" operator="equal">
      <formula>"S"</formula>
    </cfRule>
    <cfRule type="cellIs" dxfId="4" priority="5" operator="equal">
      <formula>"P"</formula>
    </cfRule>
    <cfRule type="cellIs" dxfId="3" priority="6" operator="equal">
      <formula>"x"</formula>
    </cfRule>
  </conditionalFormatting>
  <conditionalFormatting sqref="E10">
    <cfRule type="cellIs" dxfId="2" priority="1" operator="equal">
      <formula>"S"</formula>
    </cfRule>
    <cfRule type="cellIs" dxfId="1" priority="2" operator="equal">
      <formula>"P"</formula>
    </cfRule>
    <cfRule type="cellIs" dxfId="0" priority="3" operator="equal">
      <formula>"x"</formula>
    </cfRule>
  </conditionalFormatting>
  <pageMargins left="0.22" right="0.51181102362204722" top="0.78740157480314965" bottom="0.78740157480314965" header="0.31496062992125984" footer="0.31496062992125984"/>
  <pageSetup scale="48" fitToHeight="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C35"/>
  <sheetViews>
    <sheetView windowProtection="1" view="pageBreakPreview" topLeftCell="C4" zoomScale="60" zoomScaleNormal="78" workbookViewId="0">
      <selection activeCell="A28" sqref="A28:M35"/>
    </sheetView>
  </sheetViews>
  <sheetFormatPr defaultColWidth="9.140625" defaultRowHeight="15" x14ac:dyDescent="0.25"/>
  <cols>
    <col min="1" max="1" width="9.140625" style="1"/>
    <col min="2" max="2" width="35.5703125" style="1" customWidth="1"/>
    <col min="3" max="3" width="23" style="1" customWidth="1"/>
    <col min="4" max="4" width="17.7109375" style="1" customWidth="1"/>
    <col min="5" max="5" width="18.42578125" style="1" customWidth="1"/>
    <col min="6" max="6" width="20.85546875" style="1" bestFit="1" customWidth="1"/>
    <col min="7" max="7" width="14.42578125" style="1" bestFit="1" customWidth="1"/>
    <col min="8" max="8" width="10.7109375" style="1" customWidth="1"/>
    <col min="9" max="9" width="40.85546875" style="1" customWidth="1"/>
    <col min="10" max="10" width="34.140625" style="1" customWidth="1"/>
    <col min="11" max="11" width="16" style="1" customWidth="1"/>
    <col min="12" max="12" width="15.7109375" style="1" customWidth="1"/>
    <col min="13" max="13" width="17.42578125" style="1" customWidth="1"/>
    <col min="14" max="14" width="14.42578125" style="1" bestFit="1" customWidth="1"/>
    <col min="15" max="15" width="13" style="1" customWidth="1"/>
    <col min="16" max="16" width="16.7109375" style="1" customWidth="1"/>
    <col min="17" max="16384" width="9.140625" style="1"/>
  </cols>
  <sheetData>
    <row r="1" spans="1:29" ht="18.75" x14ac:dyDescent="0.3">
      <c r="A1" s="117" t="str">
        <f>'2- OBJETIVOS E METAS'!A1:S1</f>
        <v>CAU/MS</v>
      </c>
      <c r="B1" s="117"/>
      <c r="C1" s="117"/>
      <c r="D1" s="117"/>
      <c r="E1" s="117"/>
      <c r="F1" s="117"/>
      <c r="G1" s="117"/>
      <c r="H1" s="117"/>
      <c r="I1" s="117"/>
      <c r="J1" s="117"/>
      <c r="K1" s="117"/>
      <c r="L1" s="117"/>
      <c r="M1" s="117"/>
    </row>
    <row r="2" spans="1:29" ht="18.75" x14ac:dyDescent="0.3">
      <c r="A2" s="117" t="str">
        <f>'2- OBJETIVOS E METAS'!A2:S2</f>
        <v>Período: jan-ago/16</v>
      </c>
      <c r="B2" s="117"/>
      <c r="C2" s="117"/>
      <c r="D2" s="117"/>
      <c r="E2" s="117"/>
      <c r="F2" s="117"/>
      <c r="G2" s="117"/>
      <c r="H2" s="117"/>
      <c r="I2" s="117"/>
      <c r="J2" s="117"/>
      <c r="K2" s="117"/>
      <c r="L2" s="117"/>
      <c r="M2" s="117"/>
    </row>
    <row r="3" spans="1:29" s="71" customFormat="1" ht="23.25" x14ac:dyDescent="0.35">
      <c r="A3" s="362" t="s">
        <v>200</v>
      </c>
      <c r="B3" s="362"/>
      <c r="C3" s="362"/>
      <c r="D3" s="362"/>
      <c r="E3" s="362"/>
      <c r="F3" s="362"/>
      <c r="G3" s="362"/>
      <c r="H3" s="362"/>
      <c r="I3" s="362"/>
      <c r="J3" s="362"/>
      <c r="K3" s="362"/>
      <c r="L3" s="362"/>
      <c r="M3" s="362"/>
    </row>
    <row r="4" spans="1:29" ht="25.5" customHeight="1" thickBot="1" x14ac:dyDescent="0.35">
      <c r="A4" s="370" t="s">
        <v>180</v>
      </c>
      <c r="B4" s="370"/>
      <c r="C4" s="370"/>
      <c r="D4" s="370"/>
      <c r="E4" s="370"/>
      <c r="F4" s="370"/>
      <c r="G4" s="370"/>
      <c r="H4" s="370"/>
      <c r="I4" s="370"/>
      <c r="J4" s="370"/>
      <c r="K4" s="370"/>
      <c r="L4" s="370"/>
      <c r="M4" s="370"/>
    </row>
    <row r="5" spans="1:29" s="39" customFormat="1" ht="69" customHeight="1" thickBot="1" x14ac:dyDescent="0.3">
      <c r="A5" s="363" t="s">
        <v>72</v>
      </c>
      <c r="B5" s="366" t="s">
        <v>73</v>
      </c>
      <c r="C5" s="367"/>
      <c r="D5" s="137" t="s">
        <v>74</v>
      </c>
      <c r="E5" s="137" t="s">
        <v>75</v>
      </c>
      <c r="F5" s="138" t="s">
        <v>147</v>
      </c>
      <c r="G5" s="139"/>
      <c r="H5" s="363" t="s">
        <v>72</v>
      </c>
      <c r="I5" s="366" t="s">
        <v>76</v>
      </c>
      <c r="J5" s="367"/>
      <c r="K5" s="137" t="s">
        <v>74</v>
      </c>
      <c r="L5" s="137" t="s">
        <v>77</v>
      </c>
      <c r="M5" s="138" t="s">
        <v>147</v>
      </c>
    </row>
    <row r="6" spans="1:29" s="39" customFormat="1" ht="37.9" customHeight="1" x14ac:dyDescent="0.25">
      <c r="A6" s="364"/>
      <c r="B6" s="368" t="s">
        <v>78</v>
      </c>
      <c r="C6" s="369"/>
      <c r="D6" s="140">
        <f>'1- USOS E FONTES'!C14</f>
        <v>2330232.25</v>
      </c>
      <c r="E6" s="140">
        <f>'1- USOS E FONTES'!D14</f>
        <v>1576352.98</v>
      </c>
      <c r="F6" s="141">
        <f t="shared" ref="F6:F11" si="0">IFERROR(E6/D6*100,0)</f>
        <v>67.64789132070419</v>
      </c>
      <c r="G6" s="142"/>
      <c r="H6" s="364"/>
      <c r="I6" s="379" t="s">
        <v>202</v>
      </c>
      <c r="J6" s="380"/>
      <c r="K6" s="143">
        <v>1436858.1</v>
      </c>
      <c r="L6" s="143">
        <v>776036.6</v>
      </c>
      <c r="M6" s="144">
        <f>IFERROR(L6/K6*100,0)</f>
        <v>54.009272035979052</v>
      </c>
      <c r="N6" s="259"/>
    </row>
    <row r="7" spans="1:29" s="39" customFormat="1" ht="38.450000000000003" customHeight="1" x14ac:dyDescent="0.25">
      <c r="A7" s="364"/>
      <c r="B7" s="373" t="s">
        <v>79</v>
      </c>
      <c r="C7" s="374"/>
      <c r="D7" s="145">
        <f>'1- USOS E FONTES'!C22</f>
        <v>0</v>
      </c>
      <c r="E7" s="145">
        <f>'1- USOS E FONTES'!D22</f>
        <v>0</v>
      </c>
      <c r="F7" s="146">
        <f t="shared" si="0"/>
        <v>0</v>
      </c>
      <c r="G7" s="142"/>
      <c r="H7" s="364"/>
      <c r="I7" s="371" t="s">
        <v>201</v>
      </c>
      <c r="J7" s="372"/>
      <c r="K7" s="147">
        <v>34500</v>
      </c>
      <c r="L7" s="170">
        <f>570.37+3730.04+3479.22</f>
        <v>7779.6299999999992</v>
      </c>
      <c r="M7" s="148">
        <f>IFERROR(L7/K7*100,0)</f>
        <v>22.549652173913039</v>
      </c>
    </row>
    <row r="8" spans="1:29" s="39" customFormat="1" ht="43.5" customHeight="1" thickBot="1" x14ac:dyDescent="0.3">
      <c r="A8" s="364"/>
      <c r="B8" s="377" t="s">
        <v>94</v>
      </c>
      <c r="C8" s="378"/>
      <c r="D8" s="145">
        <f>SUM(D6:D7)</f>
        <v>2330232.25</v>
      </c>
      <c r="E8" s="145">
        <f>SUM(E6:E7)</f>
        <v>1576352.98</v>
      </c>
      <c r="F8" s="146">
        <f t="shared" si="0"/>
        <v>67.64789132070419</v>
      </c>
      <c r="G8" s="142"/>
      <c r="H8" s="365"/>
      <c r="I8" s="375" t="s">
        <v>197</v>
      </c>
      <c r="J8" s="376"/>
      <c r="K8" s="149">
        <f>'1- USOS E FONTES'!C13</f>
        <v>2631089.5699999998</v>
      </c>
      <c r="L8" s="149">
        <f>'1- USOS E FONTES'!D13</f>
        <v>1687070.8699999999</v>
      </c>
      <c r="M8" s="150">
        <f>IFERROR(L8/K8*100,0)</f>
        <v>64.12061714797494</v>
      </c>
    </row>
    <row r="9" spans="1:29" s="39" customFormat="1" ht="28.5" customHeight="1" thickBot="1" x14ac:dyDescent="0.3">
      <c r="A9" s="364"/>
      <c r="B9" s="373" t="s">
        <v>188</v>
      </c>
      <c r="C9" s="374"/>
      <c r="D9" s="145">
        <f>'1- USOS E FONTES'!C31</f>
        <v>91698</v>
      </c>
      <c r="E9" s="145">
        <f>'1- USOS E FONTES'!D31</f>
        <v>61132</v>
      </c>
      <c r="F9" s="146">
        <f t="shared" si="0"/>
        <v>66.666666666666657</v>
      </c>
      <c r="G9" s="142"/>
      <c r="H9" s="411"/>
      <c r="I9" s="411"/>
      <c r="J9" s="139"/>
      <c r="K9" s="151"/>
      <c r="L9" s="151"/>
      <c r="M9" s="152"/>
      <c r="P9" s="42"/>
    </row>
    <row r="10" spans="1:29" s="39" customFormat="1" ht="33.75" customHeight="1" x14ac:dyDescent="0.25">
      <c r="A10" s="364"/>
      <c r="B10" s="373" t="s">
        <v>189</v>
      </c>
      <c r="C10" s="374"/>
      <c r="D10" s="145">
        <f>'1- USOS E FONTES'!C32</f>
        <v>190902</v>
      </c>
      <c r="E10" s="145">
        <f>'1- USOS E FONTES'!D32</f>
        <v>124691.92</v>
      </c>
      <c r="F10" s="146">
        <f t="shared" si="0"/>
        <v>65.317241307058069</v>
      </c>
      <c r="G10" s="142"/>
      <c r="H10" s="411"/>
      <c r="I10" s="411"/>
      <c r="J10" s="139"/>
      <c r="K10" s="152"/>
      <c r="L10" s="152"/>
      <c r="M10" s="152"/>
    </row>
    <row r="11" spans="1:29" s="39" customFormat="1" ht="30.75" customHeight="1" thickBot="1" x14ac:dyDescent="0.3">
      <c r="A11" s="365"/>
      <c r="B11" s="395" t="s">
        <v>95</v>
      </c>
      <c r="C11" s="396"/>
      <c r="D11" s="153">
        <f>D8-D9-D10</f>
        <v>2047632.25</v>
      </c>
      <c r="E11" s="153">
        <f>E8-E9-E10</f>
        <v>1390529.06</v>
      </c>
      <c r="F11" s="154">
        <f t="shared" si="0"/>
        <v>67.909120888284519</v>
      </c>
      <c r="G11" s="155"/>
      <c r="H11" s="156"/>
      <c r="I11" s="156"/>
      <c r="J11" s="139"/>
      <c r="K11" s="152"/>
      <c r="L11" s="157"/>
      <c r="M11" s="152"/>
      <c r="N11" s="381"/>
      <c r="O11" s="381"/>
      <c r="P11" s="381"/>
    </row>
    <row r="12" spans="1:29" s="49" customFormat="1" ht="16.5" thickBot="1" x14ac:dyDescent="0.3">
      <c r="A12" s="46"/>
      <c r="B12" s="47"/>
      <c r="C12" s="47"/>
      <c r="D12" s="43"/>
      <c r="E12" s="43"/>
      <c r="F12" s="41"/>
      <c r="G12" s="43"/>
      <c r="H12" s="44"/>
      <c r="I12" s="44"/>
      <c r="J12" s="38"/>
      <c r="K12" s="41"/>
      <c r="L12" s="45"/>
      <c r="M12" s="41"/>
      <c r="N12" s="48"/>
      <c r="O12" s="48"/>
      <c r="P12" s="48"/>
    </row>
    <row r="13" spans="1:29" s="39" customFormat="1" ht="43.5" customHeight="1" thickBot="1" x14ac:dyDescent="0.3">
      <c r="A13" s="409" t="s">
        <v>82</v>
      </c>
      <c r="B13" s="382" t="s">
        <v>96</v>
      </c>
      <c r="C13" s="383"/>
      <c r="D13" s="75" t="s">
        <v>184</v>
      </c>
      <c r="E13" s="89" t="s">
        <v>185</v>
      </c>
      <c r="F13" s="90" t="s">
        <v>147</v>
      </c>
      <c r="G13" s="43"/>
      <c r="H13" s="387" t="s">
        <v>96</v>
      </c>
      <c r="I13" s="388"/>
      <c r="J13" s="389"/>
      <c r="K13" s="86" t="s">
        <v>182</v>
      </c>
      <c r="L13" s="87" t="s">
        <v>183</v>
      </c>
      <c r="M13" s="91" t="s">
        <v>147</v>
      </c>
      <c r="N13" s="50"/>
      <c r="O13" s="50"/>
      <c r="P13" s="50"/>
    </row>
    <row r="14" spans="1:29" s="39" customFormat="1" ht="40.5" customHeight="1" x14ac:dyDescent="0.25">
      <c r="A14" s="409"/>
      <c r="B14" s="390" t="s">
        <v>137</v>
      </c>
      <c r="C14" s="79" t="s">
        <v>80</v>
      </c>
      <c r="D14" s="51">
        <v>467664.01</v>
      </c>
      <c r="E14" s="52">
        <f>209420.69+9103.92+761.46+12538.93+1170.25</f>
        <v>232995.25</v>
      </c>
      <c r="F14" s="53">
        <f>IFERROR(E14/D14*100,0)</f>
        <v>49.821077743399584</v>
      </c>
      <c r="G14" s="43"/>
      <c r="H14" s="384" t="s">
        <v>181</v>
      </c>
      <c r="I14" s="392"/>
      <c r="J14" s="54" t="s">
        <v>80</v>
      </c>
      <c r="K14" s="94">
        <f>(K6-K7)</f>
        <v>1402358.1</v>
      </c>
      <c r="L14" s="94">
        <f>(L6-L7)</f>
        <v>768256.97</v>
      </c>
      <c r="M14" s="53">
        <f>IFERROR(L14/K14*100,0)</f>
        <v>54.783223343595331</v>
      </c>
      <c r="O14" s="391"/>
      <c r="P14" s="391"/>
      <c r="Q14" s="391"/>
      <c r="R14" s="391"/>
      <c r="S14" s="391"/>
      <c r="T14" s="391"/>
      <c r="U14" s="391"/>
      <c r="V14" s="391"/>
      <c r="W14" s="391"/>
      <c r="X14" s="391"/>
      <c r="Y14" s="391"/>
      <c r="Z14" s="391"/>
      <c r="AA14" s="391"/>
      <c r="AB14" s="391"/>
      <c r="AC14" s="391"/>
    </row>
    <row r="15" spans="1:29" s="39" customFormat="1" ht="36.6" customHeight="1" x14ac:dyDescent="0.25">
      <c r="A15" s="409"/>
      <c r="B15" s="384"/>
      <c r="C15" s="76" t="s">
        <v>81</v>
      </c>
      <c r="D15" s="55">
        <f>IFERROR(D14/D11,0)</f>
        <v>0.22839257879436115</v>
      </c>
      <c r="E15" s="55">
        <f>IFERROR(E14/E11,0)</f>
        <v>0.1675587060366793</v>
      </c>
      <c r="F15" s="57">
        <f>E15-D15</f>
        <v>-6.0833872757681845E-2</v>
      </c>
      <c r="G15" s="43"/>
      <c r="H15" s="384"/>
      <c r="I15" s="392"/>
      <c r="J15" s="77" t="s">
        <v>81</v>
      </c>
      <c r="K15" s="56">
        <f>IFERROR(K14/K8,)</f>
        <v>0.5329951955987573</v>
      </c>
      <c r="L15" s="56">
        <f>IFERROR(L14/L8,)</f>
        <v>0.45537919222089351</v>
      </c>
      <c r="M15" s="57">
        <f>L15-K15</f>
        <v>-7.7616003377863785E-2</v>
      </c>
      <c r="O15" s="391"/>
      <c r="P15" s="391"/>
      <c r="Q15" s="391"/>
      <c r="R15" s="391"/>
      <c r="S15" s="391"/>
      <c r="T15" s="391"/>
      <c r="U15" s="391"/>
      <c r="V15" s="391"/>
      <c r="W15" s="391"/>
      <c r="X15" s="391"/>
      <c r="Y15" s="391"/>
      <c r="Z15" s="391"/>
      <c r="AA15" s="391"/>
      <c r="AB15" s="391"/>
      <c r="AC15" s="391"/>
    </row>
    <row r="16" spans="1:29" s="39" customFormat="1" ht="28.5" customHeight="1" x14ac:dyDescent="0.25">
      <c r="A16" s="409"/>
      <c r="B16" s="384" t="s">
        <v>138</v>
      </c>
      <c r="C16" s="54" t="s">
        <v>80</v>
      </c>
      <c r="D16" s="58">
        <v>249885.7</v>
      </c>
      <c r="E16" s="40">
        <v>140119.79999999999</v>
      </c>
      <c r="F16" s="53">
        <f>IFERROR(E16/D16*100,0)</f>
        <v>56.073556830182746</v>
      </c>
      <c r="G16" s="43"/>
      <c r="H16" s="384" t="s">
        <v>97</v>
      </c>
      <c r="I16" s="392"/>
      <c r="J16" s="54" t="s">
        <v>80</v>
      </c>
      <c r="K16" s="40">
        <v>30000</v>
      </c>
      <c r="L16" s="40">
        <v>19973.93</v>
      </c>
      <c r="M16" s="59">
        <f>IFERROR(L16/K16*100,0)</f>
        <v>66.579766666666657</v>
      </c>
      <c r="N16" s="210"/>
    </row>
    <row r="17" spans="1:14" s="39" customFormat="1" ht="32.450000000000003" customHeight="1" thickBot="1" x14ac:dyDescent="0.3">
      <c r="A17" s="409"/>
      <c r="B17" s="384"/>
      <c r="C17" s="77" t="s">
        <v>81</v>
      </c>
      <c r="D17" s="55">
        <f>IFERROR(D16/D11,0)</f>
        <v>0.12203641547450721</v>
      </c>
      <c r="E17" s="55">
        <f>IFERROR(E16/E11,0)</f>
        <v>0.10076725760769069</v>
      </c>
      <c r="F17" s="57">
        <f>E17-D17</f>
        <v>-2.1269157866816518E-2</v>
      </c>
      <c r="G17" s="43"/>
      <c r="H17" s="393"/>
      <c r="I17" s="394"/>
      <c r="J17" s="78" t="s">
        <v>81</v>
      </c>
      <c r="K17" s="60">
        <f>IFERROR(K16/K6,)</f>
        <v>2.0878888458087823E-2</v>
      </c>
      <c r="L17" s="60">
        <f>IFERROR(L16/L6,)</f>
        <v>2.5738386565788265E-2</v>
      </c>
      <c r="M17" s="63">
        <f>L17-K17</f>
        <v>4.8594981077004426E-3</v>
      </c>
    </row>
    <row r="18" spans="1:14" s="39" customFormat="1" ht="28.5" customHeight="1" x14ac:dyDescent="0.25">
      <c r="A18" s="409"/>
      <c r="B18" s="384" t="s">
        <v>139</v>
      </c>
      <c r="C18" s="54" t="s">
        <v>80</v>
      </c>
      <c r="D18" s="58">
        <v>81577.539999999994</v>
      </c>
      <c r="E18" s="40">
        <v>49330.94</v>
      </c>
      <c r="F18" s="53">
        <f>IFERROR(E18/D18*100,0)</f>
        <v>60.471227742341839</v>
      </c>
      <c r="G18" s="43"/>
      <c r="N18" s="46"/>
    </row>
    <row r="19" spans="1:14" s="39" customFormat="1" ht="27.75" customHeight="1" x14ac:dyDescent="0.25">
      <c r="A19" s="409"/>
      <c r="B19" s="384"/>
      <c r="C19" s="77" t="s">
        <v>81</v>
      </c>
      <c r="D19" s="55">
        <f>IFERROR(D18/D11,0)</f>
        <v>3.9839937078545232E-2</v>
      </c>
      <c r="E19" s="55">
        <f>IFERROR(E18/E11,0)</f>
        <v>3.5476381917541516E-2</v>
      </c>
      <c r="F19" s="57">
        <f>E19-D19</f>
        <v>-4.3635551610037154E-3</v>
      </c>
      <c r="G19" s="43"/>
    </row>
    <row r="20" spans="1:14" s="39" customFormat="1" ht="27" customHeight="1" x14ac:dyDescent="0.25">
      <c r="A20" s="409"/>
      <c r="B20" s="384" t="s">
        <v>140</v>
      </c>
      <c r="C20" s="54" t="s">
        <v>80</v>
      </c>
      <c r="D20" s="61">
        <v>20000</v>
      </c>
      <c r="E20" s="58">
        <v>0</v>
      </c>
      <c r="F20" s="53">
        <f>IFERROR(E20/D20*100,0)</f>
        <v>0</v>
      </c>
      <c r="G20" s="202"/>
      <c r="H20" s="202"/>
      <c r="I20" s="202"/>
    </row>
    <row r="21" spans="1:14" s="39" customFormat="1" ht="31.5" customHeight="1" x14ac:dyDescent="0.25">
      <c r="A21" s="409"/>
      <c r="B21" s="384"/>
      <c r="C21" s="77" t="s">
        <v>81</v>
      </c>
      <c r="D21" s="55">
        <f>IFERROR(D20/D11,0)</f>
        <v>9.7673788835861523E-3</v>
      </c>
      <c r="E21" s="55">
        <f>IFERROR(E20/E11,0)</f>
        <v>0</v>
      </c>
      <c r="F21" s="57">
        <f>E21-D21</f>
        <v>-9.7673788835861523E-3</v>
      </c>
      <c r="G21" s="43"/>
    </row>
    <row r="22" spans="1:14" s="39" customFormat="1" ht="23.25" customHeight="1" x14ac:dyDescent="0.25">
      <c r="A22" s="409"/>
      <c r="B22" s="384" t="s">
        <v>187</v>
      </c>
      <c r="C22" s="54" t="s">
        <v>80</v>
      </c>
      <c r="D22" s="58">
        <v>130066.47</v>
      </c>
      <c r="E22" s="40">
        <f>4134.61+61132</f>
        <v>65266.61</v>
      </c>
      <c r="F22" s="53">
        <f>IFERROR(E22/D22*100,0)</f>
        <v>50.179427488114349</v>
      </c>
      <c r="G22" s="43"/>
    </row>
    <row r="23" spans="1:14" s="39" customFormat="1" ht="28.5" customHeight="1" x14ac:dyDescent="0.25">
      <c r="A23" s="409"/>
      <c r="B23" s="384"/>
      <c r="C23" s="77" t="s">
        <v>81</v>
      </c>
      <c r="D23" s="55">
        <f>IFERROR(D22/D11,0)</f>
        <v>6.3520424627029587E-2</v>
      </c>
      <c r="E23" s="55">
        <f>IFERROR(E22/E11,0)</f>
        <v>4.6936530761895759E-2</v>
      </c>
      <c r="F23" s="57">
        <f>E23-D23</f>
        <v>-1.6583893865133828E-2</v>
      </c>
      <c r="G23" s="247"/>
    </row>
    <row r="24" spans="1:14" s="39" customFormat="1" ht="24.75" customHeight="1" x14ac:dyDescent="0.25">
      <c r="A24" s="409"/>
      <c r="B24" s="385" t="s">
        <v>186</v>
      </c>
      <c r="C24" s="54" t="s">
        <v>80</v>
      </c>
      <c r="D24" s="58">
        <f>'1- USOS E FONTES'!C33</f>
        <v>5000</v>
      </c>
      <c r="E24" s="40">
        <v>0</v>
      </c>
      <c r="F24" s="53">
        <f>IFERROR(E24/D24*100,0)</f>
        <v>0</v>
      </c>
      <c r="G24" s="43">
        <f>'4 - RESULTADOS E DESEMP. OP'!N19</f>
        <v>0</v>
      </c>
    </row>
    <row r="25" spans="1:14" s="39" customFormat="1" ht="31.5" customHeight="1" thickBot="1" x14ac:dyDescent="0.3">
      <c r="A25" s="410"/>
      <c r="B25" s="386"/>
      <c r="C25" s="78" t="s">
        <v>81</v>
      </c>
      <c r="D25" s="62">
        <f>IFERROR(D24/D11,0)</f>
        <v>2.4418447208965381E-3</v>
      </c>
      <c r="E25" s="62">
        <f>IFERROR(E24/E11,0)</f>
        <v>0</v>
      </c>
      <c r="F25" s="63">
        <f>E25-D25</f>
        <v>-2.4418447208965381E-3</v>
      </c>
      <c r="G25" s="43"/>
    </row>
    <row r="26" spans="1:14" x14ac:dyDescent="0.25">
      <c r="B26" s="4"/>
    </row>
    <row r="27" spans="1:14" ht="27" customHeight="1" thickBot="1" x14ac:dyDescent="0.3">
      <c r="A27" s="397" t="s">
        <v>136</v>
      </c>
      <c r="B27" s="398"/>
      <c r="C27" s="398"/>
      <c r="D27" s="398"/>
      <c r="E27" s="398"/>
      <c r="F27" s="398"/>
      <c r="G27" s="398"/>
      <c r="H27" s="398"/>
      <c r="I27" s="398"/>
      <c r="J27" s="398"/>
      <c r="K27" s="398"/>
      <c r="L27" s="398"/>
      <c r="M27" s="399"/>
    </row>
    <row r="28" spans="1:14" x14ac:dyDescent="0.25">
      <c r="A28" s="400" t="s">
        <v>308</v>
      </c>
      <c r="B28" s="401"/>
      <c r="C28" s="401"/>
      <c r="D28" s="401"/>
      <c r="E28" s="401"/>
      <c r="F28" s="401"/>
      <c r="G28" s="401"/>
      <c r="H28" s="401"/>
      <c r="I28" s="401"/>
      <c r="J28" s="401"/>
      <c r="K28" s="401"/>
      <c r="L28" s="401"/>
      <c r="M28" s="402"/>
    </row>
    <row r="29" spans="1:14" x14ac:dyDescent="0.25">
      <c r="A29" s="403"/>
      <c r="B29" s="404"/>
      <c r="C29" s="404"/>
      <c r="D29" s="404"/>
      <c r="E29" s="404"/>
      <c r="F29" s="404"/>
      <c r="G29" s="404"/>
      <c r="H29" s="404"/>
      <c r="I29" s="404"/>
      <c r="J29" s="404"/>
      <c r="K29" s="404"/>
      <c r="L29" s="404"/>
      <c r="M29" s="405"/>
    </row>
    <row r="30" spans="1:14" x14ac:dyDescent="0.25">
      <c r="A30" s="403"/>
      <c r="B30" s="404"/>
      <c r="C30" s="404"/>
      <c r="D30" s="404"/>
      <c r="E30" s="404"/>
      <c r="F30" s="404"/>
      <c r="G30" s="404"/>
      <c r="H30" s="404"/>
      <c r="I30" s="404"/>
      <c r="J30" s="404"/>
      <c r="K30" s="404"/>
      <c r="L30" s="404"/>
      <c r="M30" s="405"/>
    </row>
    <row r="31" spans="1:14" x14ac:dyDescent="0.25">
      <c r="A31" s="403"/>
      <c r="B31" s="404"/>
      <c r="C31" s="404"/>
      <c r="D31" s="404"/>
      <c r="E31" s="404"/>
      <c r="F31" s="404"/>
      <c r="G31" s="404"/>
      <c r="H31" s="404"/>
      <c r="I31" s="404"/>
      <c r="J31" s="404"/>
      <c r="K31" s="404"/>
      <c r="L31" s="404"/>
      <c r="M31" s="405"/>
    </row>
    <row r="32" spans="1:14" x14ac:dyDescent="0.25">
      <c r="A32" s="403"/>
      <c r="B32" s="404"/>
      <c r="C32" s="404"/>
      <c r="D32" s="404"/>
      <c r="E32" s="404"/>
      <c r="F32" s="404"/>
      <c r="G32" s="404"/>
      <c r="H32" s="404"/>
      <c r="I32" s="404"/>
      <c r="J32" s="404"/>
      <c r="K32" s="404"/>
      <c r="L32" s="404"/>
      <c r="M32" s="405"/>
    </row>
    <row r="33" spans="1:13" x14ac:dyDescent="0.25">
      <c r="A33" s="403"/>
      <c r="B33" s="404"/>
      <c r="C33" s="404"/>
      <c r="D33" s="404"/>
      <c r="E33" s="404"/>
      <c r="F33" s="404"/>
      <c r="G33" s="404"/>
      <c r="H33" s="404"/>
      <c r="I33" s="404"/>
      <c r="J33" s="404"/>
      <c r="K33" s="404"/>
      <c r="L33" s="404"/>
      <c r="M33" s="405"/>
    </row>
    <row r="34" spans="1:13" x14ac:dyDescent="0.25">
      <c r="A34" s="403"/>
      <c r="B34" s="404"/>
      <c r="C34" s="404"/>
      <c r="D34" s="404"/>
      <c r="E34" s="404"/>
      <c r="F34" s="404"/>
      <c r="G34" s="404"/>
      <c r="H34" s="404"/>
      <c r="I34" s="404"/>
      <c r="J34" s="404"/>
      <c r="K34" s="404"/>
      <c r="L34" s="404"/>
      <c r="M34" s="405"/>
    </row>
    <row r="35" spans="1:13" ht="15.75" thickBot="1" x14ac:dyDescent="0.3">
      <c r="A35" s="406"/>
      <c r="B35" s="407"/>
      <c r="C35" s="407"/>
      <c r="D35" s="407"/>
      <c r="E35" s="407"/>
      <c r="F35" s="407"/>
      <c r="G35" s="407"/>
      <c r="H35" s="407"/>
      <c r="I35" s="407"/>
      <c r="J35" s="407"/>
      <c r="K35" s="407"/>
      <c r="L35" s="407"/>
      <c r="M35" s="408"/>
    </row>
  </sheetData>
  <mergeCells count="31">
    <mergeCell ref="A27:M27"/>
    <mergeCell ref="A28:M35"/>
    <mergeCell ref="A13:A25"/>
    <mergeCell ref="B9:C9"/>
    <mergeCell ref="H9:I10"/>
    <mergeCell ref="B10:C10"/>
    <mergeCell ref="B20:B21"/>
    <mergeCell ref="B18:B19"/>
    <mergeCell ref="H14:I15"/>
    <mergeCell ref="N11:P11"/>
    <mergeCell ref="B13:C13"/>
    <mergeCell ref="B22:B23"/>
    <mergeCell ref="B24:B25"/>
    <mergeCell ref="H13:J13"/>
    <mergeCell ref="B14:B15"/>
    <mergeCell ref="O14:AC15"/>
    <mergeCell ref="H16:I17"/>
    <mergeCell ref="B16:B17"/>
    <mergeCell ref="B11:C11"/>
    <mergeCell ref="A3:M3"/>
    <mergeCell ref="A5:A11"/>
    <mergeCell ref="B5:C5"/>
    <mergeCell ref="I5:J5"/>
    <mergeCell ref="B6:C6"/>
    <mergeCell ref="A4:M4"/>
    <mergeCell ref="I7:J7"/>
    <mergeCell ref="B7:C7"/>
    <mergeCell ref="I8:J8"/>
    <mergeCell ref="B8:C8"/>
    <mergeCell ref="H5:H8"/>
    <mergeCell ref="I6:J6"/>
  </mergeCells>
  <pageMargins left="0.51181102362204722" right="0.51181102362204722" top="0.35433070866141736" bottom="0.78740157480314965" header="0.31496062992125984" footer="0.31496062992125984"/>
  <pageSetup paperSize="9" scale="40" fitToHeight="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10"/>
  <sheetViews>
    <sheetView windowProtection="1" tabSelected="1" view="pageBreakPreview" zoomScale="60" zoomScaleNormal="100" workbookViewId="0">
      <selection activeCell="A9" sqref="A9"/>
    </sheetView>
  </sheetViews>
  <sheetFormatPr defaultColWidth="9.140625" defaultRowHeight="18.75" x14ac:dyDescent="0.3"/>
  <cols>
    <col min="1" max="9" width="9.140625" style="8"/>
    <col min="10" max="10" width="3.5703125" style="8" customWidth="1"/>
    <col min="11" max="11" width="16" style="8" customWidth="1"/>
    <col min="12" max="16384" width="9.140625" style="8"/>
  </cols>
  <sheetData>
    <row r="1" spans="1:12" x14ac:dyDescent="0.3">
      <c r="A1" s="117" t="str">
        <f>'2- OBJETIVOS E METAS'!A1:S1</f>
        <v>CAU/MS</v>
      </c>
      <c r="B1" s="117"/>
    </row>
    <row r="2" spans="1:12" ht="19.5" thickBot="1" x14ac:dyDescent="0.35">
      <c r="A2" s="117" t="str">
        <f>'2- OBJETIVOS E METAS'!A2:S2</f>
        <v>Período: jan-ago/16</v>
      </c>
      <c r="B2" s="117"/>
    </row>
    <row r="3" spans="1:12" ht="24.95" customHeight="1" thickTop="1" thickBot="1" x14ac:dyDescent="0.35">
      <c r="A3" s="423" t="s">
        <v>148</v>
      </c>
      <c r="B3" s="424"/>
      <c r="C3" s="424"/>
      <c r="D3" s="424"/>
      <c r="E3" s="424"/>
      <c r="F3" s="424"/>
      <c r="G3" s="158"/>
      <c r="H3" s="158"/>
      <c r="I3" s="158"/>
      <c r="J3" s="158"/>
      <c r="K3" s="159"/>
    </row>
    <row r="4" spans="1:12" ht="99.75" customHeight="1" thickTop="1" x14ac:dyDescent="0.3">
      <c r="A4" s="412" t="s">
        <v>307</v>
      </c>
      <c r="B4" s="413"/>
      <c r="C4" s="413"/>
      <c r="D4" s="413"/>
      <c r="E4" s="413"/>
      <c r="F4" s="413"/>
      <c r="G4" s="413"/>
      <c r="H4" s="413"/>
      <c r="I4" s="413"/>
      <c r="J4" s="413"/>
      <c r="K4" s="414"/>
      <c r="L4" s="258"/>
    </row>
    <row r="5" spans="1:12" ht="195.75" customHeight="1" thickBot="1" x14ac:dyDescent="0.35">
      <c r="A5" s="415"/>
      <c r="B5" s="416"/>
      <c r="C5" s="416"/>
      <c r="D5" s="416"/>
      <c r="E5" s="416"/>
      <c r="F5" s="416"/>
      <c r="G5" s="416"/>
      <c r="H5" s="416"/>
      <c r="I5" s="416"/>
      <c r="J5" s="416"/>
      <c r="K5" s="417"/>
    </row>
    <row r="6" spans="1:12" ht="24.95" customHeight="1" thickTop="1" thickBot="1" x14ac:dyDescent="0.35">
      <c r="A6" s="425" t="s">
        <v>206</v>
      </c>
      <c r="B6" s="426"/>
      <c r="C6" s="426"/>
      <c r="D6" s="426"/>
      <c r="E6" s="426"/>
      <c r="F6" s="426"/>
      <c r="G6" s="426"/>
      <c r="H6" s="426"/>
      <c r="I6" s="426"/>
      <c r="J6" s="426"/>
      <c r="K6" s="427"/>
    </row>
    <row r="7" spans="1:12" ht="117.75" customHeight="1" thickTop="1" x14ac:dyDescent="0.3">
      <c r="A7" s="412" t="s">
        <v>324</v>
      </c>
      <c r="B7" s="418"/>
      <c r="C7" s="418"/>
      <c r="D7" s="418"/>
      <c r="E7" s="418"/>
      <c r="F7" s="418"/>
      <c r="G7" s="418"/>
      <c r="H7" s="418"/>
      <c r="I7" s="418"/>
      <c r="J7" s="418"/>
      <c r="K7" s="419"/>
      <c r="L7" s="262"/>
    </row>
    <row r="8" spans="1:12" ht="193.5" customHeight="1" thickBot="1" x14ac:dyDescent="0.35">
      <c r="A8" s="420"/>
      <c r="B8" s="421"/>
      <c r="C8" s="421"/>
      <c r="D8" s="421"/>
      <c r="E8" s="421"/>
      <c r="F8" s="421"/>
      <c r="G8" s="421"/>
      <c r="H8" s="421"/>
      <c r="I8" s="421"/>
      <c r="J8" s="421"/>
      <c r="K8" s="422"/>
    </row>
    <row r="9" spans="1:12" ht="193.5" customHeight="1" x14ac:dyDescent="0.3">
      <c r="A9" s="84"/>
      <c r="B9" s="84"/>
      <c r="C9" s="84"/>
      <c r="D9" s="84"/>
      <c r="E9" s="84"/>
      <c r="F9" s="84"/>
      <c r="G9" s="84"/>
      <c r="H9" s="84"/>
      <c r="I9" s="84"/>
      <c r="J9" s="84"/>
      <c r="K9" s="84"/>
    </row>
    <row r="10" spans="1:12" ht="193.5" customHeight="1" x14ac:dyDescent="0.3">
      <c r="A10" s="84"/>
      <c r="B10" s="84"/>
      <c r="C10" s="84"/>
      <c r="D10" s="84"/>
      <c r="E10" s="84"/>
      <c r="F10" s="84"/>
      <c r="G10" s="84"/>
      <c r="H10" s="84"/>
      <c r="I10" s="84"/>
      <c r="J10" s="84"/>
      <c r="K10" s="84"/>
    </row>
  </sheetData>
  <mergeCells count="4">
    <mergeCell ref="A4:K5"/>
    <mergeCell ref="A7:K8"/>
    <mergeCell ref="A3:F3"/>
    <mergeCell ref="A6:K6"/>
  </mergeCells>
  <printOptions horizontalCentered="1" verticalCentered="1"/>
  <pageMargins left="0" right="0.70866141732283472" top="0" bottom="0" header="0.31496062992125984" footer="0.31496062992125984"/>
  <pageSetup paperSize="9" scale="94" orientation="portrait" r:id="rId1"/>
  <headerFooter>
    <oddFooter>&amp;R&amp;P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8</vt:i4>
      </vt:variant>
      <vt:variant>
        <vt:lpstr>Intervalos nomeados</vt:lpstr>
      </vt:variant>
      <vt:variant>
        <vt:i4>6</vt:i4>
      </vt:variant>
    </vt:vector>
  </HeadingPairs>
  <TitlesOfParts>
    <vt:vector size="14" baseType="lpstr">
      <vt:lpstr>CAPA</vt:lpstr>
      <vt:lpstr>1- USOS E FONTES</vt:lpstr>
      <vt:lpstr>2- OBJETIVOS E METAS</vt:lpstr>
      <vt:lpstr>3-INDICADORES</vt:lpstr>
      <vt:lpstr>4 - RESULTADOS E DESEMP. OP</vt:lpstr>
      <vt:lpstr>5- PROJETO X ATIVIDADE</vt:lpstr>
      <vt:lpstr>6- LIMITES ESTRATÉGICOS</vt:lpstr>
      <vt:lpstr>7-CONSIDERAÇÕES FINAIS</vt:lpstr>
      <vt:lpstr>'2- OBJETIVOS E METAS'!Area_de_impressao</vt:lpstr>
      <vt:lpstr>'3-INDICADORES'!Area_de_impressao</vt:lpstr>
      <vt:lpstr>'4 - RESULTADOS E DESEMP. OP'!Area_de_impressao</vt:lpstr>
      <vt:lpstr>'6- LIMITES ESTRATÉGICOS'!Area_de_impressao</vt:lpstr>
      <vt:lpstr>'7-CONSIDERAÇÕES FINAIS'!Area_de_impressao</vt:lpstr>
      <vt:lpstr>CAPA!Area_de_impressao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Fabiana Pereira Siqueira</dc:creator>
  <cp:lastModifiedBy>User</cp:lastModifiedBy>
  <cp:lastPrinted>2017-02-21T15:10:11Z</cp:lastPrinted>
  <dcterms:created xsi:type="dcterms:W3CDTF">2015-03-25T13:01:50Z</dcterms:created>
  <dcterms:modified xsi:type="dcterms:W3CDTF">2017-02-21T15:10:15Z</dcterms:modified>
</cp:coreProperties>
</file>